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oje dokumenty\2021\Sprawy 2021\7011-21\9-Przyg. dok. Rem. 112162 R\Przyg. dok\Kosztorys\"/>
    </mc:Choice>
  </mc:AlternateContent>
  <bookViews>
    <workbookView xWindow="0" yWindow="0" windowWidth="28800" windowHeight="12435"/>
  </bookViews>
  <sheets>
    <sheet name="KOSZTORYS OFERTOWY " sheetId="2" r:id="rId1"/>
  </sheets>
  <definedNames>
    <definedName name="_xlnm.Print_Area" localSheetId="0">'KOSZTORYS OFERTOWY '!$A$1:$I$270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3" i="2" l="1"/>
  <c r="C233" i="2"/>
  <c r="I230" i="2"/>
  <c r="I227" i="2"/>
  <c r="I225" i="2"/>
  <c r="I223" i="2"/>
  <c r="C223" i="2"/>
  <c r="I221" i="2"/>
  <c r="C221" i="2"/>
  <c r="I219" i="2"/>
  <c r="C219" i="2"/>
  <c r="I216" i="2"/>
  <c r="C216" i="2"/>
  <c r="G213" i="2"/>
  <c r="C213" i="2"/>
  <c r="G206" i="2"/>
  <c r="G205" i="2"/>
  <c r="G204" i="2"/>
  <c r="G202" i="2"/>
  <c r="G201" i="2"/>
  <c r="I198" i="2"/>
  <c r="I195" i="2"/>
  <c r="G192" i="2"/>
  <c r="I190" i="2"/>
  <c r="A190" i="2"/>
  <c r="G189" i="2"/>
  <c r="I188" i="2"/>
  <c r="G185" i="2"/>
  <c r="I185" i="2" s="1"/>
  <c r="A185" i="2"/>
  <c r="G180" i="2"/>
  <c r="G176" i="2"/>
  <c r="G174" i="2" s="1"/>
  <c r="G175" i="2"/>
  <c r="G173" i="2"/>
  <c r="G171" i="2"/>
  <c r="G169" i="2"/>
  <c r="G167" i="2"/>
  <c r="G166" i="2" s="1"/>
  <c r="G164" i="2"/>
  <c r="G162" i="2"/>
  <c r="G160" i="2"/>
  <c r="G158" i="2"/>
  <c r="G155" i="2"/>
  <c r="G153" i="2"/>
  <c r="G151" i="2"/>
  <c r="G148" i="2"/>
  <c r="G144" i="2"/>
  <c r="G143" i="2"/>
  <c r="G141" i="2"/>
  <c r="G139" i="2"/>
  <c r="G137" i="2"/>
  <c r="G135" i="2"/>
  <c r="G136" i="2" s="1"/>
  <c r="G134" i="2"/>
  <c r="G133" i="2" s="1"/>
  <c r="G128" i="2"/>
  <c r="G125" i="2"/>
  <c r="I125" i="2" s="1"/>
  <c r="A125" i="2"/>
  <c r="G122" i="2"/>
  <c r="I120" i="2"/>
  <c r="I118" i="2"/>
  <c r="A118" i="2"/>
  <c r="A120" i="2" s="1"/>
  <c r="G115" i="2"/>
  <c r="G111" i="2"/>
  <c r="G110" i="2"/>
  <c r="G109" i="2"/>
  <c r="I107" i="2"/>
  <c r="G106" i="2"/>
  <c r="G105" i="2"/>
  <c r="G104" i="2"/>
  <c r="I102" i="2"/>
  <c r="G101" i="2"/>
  <c r="G100" i="2"/>
  <c r="G99" i="2"/>
  <c r="I97" i="2"/>
  <c r="G96" i="2"/>
  <c r="G95" i="2"/>
  <c r="G93" i="2"/>
  <c r="I92" i="2"/>
  <c r="G91" i="2"/>
  <c r="G90" i="2"/>
  <c r="G88" i="2"/>
  <c r="G87" i="2"/>
  <c r="I86" i="2"/>
  <c r="G85" i="2"/>
  <c r="G84" i="2"/>
  <c r="G82" i="2"/>
  <c r="I81" i="2"/>
  <c r="G80" i="2"/>
  <c r="G79" i="2"/>
  <c r="I76" i="2"/>
  <c r="G75" i="2"/>
  <c r="G74" i="2"/>
  <c r="G72" i="2"/>
  <c r="I71" i="2"/>
  <c r="G70" i="2"/>
  <c r="G69" i="2"/>
  <c r="G67" i="2"/>
  <c r="I66" i="2"/>
  <c r="G63" i="2"/>
  <c r="I61" i="2"/>
  <c r="G58" i="2"/>
  <c r="I56" i="2"/>
  <c r="G55" i="2"/>
  <c r="G54" i="2"/>
  <c r="G52" i="2"/>
  <c r="I51" i="2"/>
  <c r="A51" i="2"/>
  <c r="A56" i="2" s="1"/>
  <c r="A61" i="2" s="1"/>
  <c r="A66" i="2" s="1"/>
  <c r="G49" i="2"/>
  <c r="G44" i="2"/>
  <c r="G39" i="2"/>
  <c r="G37" i="2"/>
  <c r="G34" i="2"/>
  <c r="G27" i="2"/>
  <c r="G25" i="2"/>
  <c r="G24" i="2"/>
  <c r="G23" i="2" s="1"/>
  <c r="G21" i="2"/>
  <c r="G19" i="2"/>
  <c r="G18" i="2"/>
  <c r="G17" i="2" s="1"/>
  <c r="G15" i="2"/>
  <c r="G13" i="2"/>
  <c r="A13" i="2"/>
  <c r="A17" i="2" s="1"/>
  <c r="A19" i="2" s="1"/>
  <c r="A21" i="2" s="1"/>
  <c r="A23" i="2" s="1"/>
  <c r="A25" i="2" s="1"/>
  <c r="A27" i="2" s="1"/>
  <c r="A34" i="2" s="1"/>
  <c r="A37" i="2" s="1"/>
  <c r="A44" i="2" s="1"/>
  <c r="A47" i="2" s="1"/>
  <c r="A49" i="2" s="1"/>
  <c r="A115" i="2" s="1"/>
  <c r="A122" i="2" s="1"/>
  <c r="A128" i="2" s="1"/>
  <c r="A133" i="2" s="1"/>
  <c r="A137" i="2" s="1"/>
  <c r="A139" i="2" s="1"/>
  <c r="A141" i="2" s="1"/>
  <c r="A148" i="2" s="1"/>
  <c r="A151" i="2" s="1"/>
  <c r="A153" i="2" s="1"/>
  <c r="A155" i="2" s="1"/>
  <c r="A158" i="2" s="1"/>
  <c r="A162" i="2" s="1"/>
  <c r="A166" i="2" s="1"/>
  <c r="A171" i="2" s="1"/>
  <c r="A174" i="2" s="1"/>
  <c r="A177" i="2" s="1"/>
  <c r="A180" i="2" s="1"/>
  <c r="G10" i="2"/>
  <c r="G178" i="2" l="1"/>
  <c r="G177" i="2" s="1"/>
  <c r="A76" i="2"/>
  <c r="A71" i="2"/>
  <c r="A81" i="2" s="1"/>
  <c r="A86" i="2" s="1"/>
  <c r="A92" i="2" s="1"/>
  <c r="A97" i="2" s="1"/>
  <c r="A102" i="2" s="1"/>
  <c r="A107" i="2" s="1"/>
  <c r="A188" i="2"/>
  <c r="A192" i="2"/>
  <c r="G168" i="2"/>
  <c r="A213" i="2" l="1"/>
  <c r="A216" i="2" s="1"/>
  <c r="A219" i="2" s="1"/>
  <c r="A221" i="2" s="1"/>
  <c r="A223" i="2" s="1"/>
  <c r="A225" i="2" s="1"/>
  <c r="A227" i="2" s="1"/>
  <c r="A230" i="2" s="1"/>
  <c r="A233" i="2" s="1"/>
  <c r="A240" i="2" s="1"/>
  <c r="A195" i="2"/>
  <c r="A198" i="2" s="1"/>
</calcChain>
</file>

<file path=xl/sharedStrings.xml><?xml version="1.0" encoding="utf-8"?>
<sst xmlns="http://schemas.openxmlformats.org/spreadsheetml/2006/main" count="957" uniqueCount="343">
  <si>
    <t>KOSZTORYS OFERTOWY</t>
  </si>
  <si>
    <t>Remont drogi gminnej nr 112162 R w km 0+000-2+050 wraz  z remontem przepustów 
w km 0+858, 1+484 i 1+619  w miejscowościach Twierdza i Glinik Dolny</t>
  </si>
  <si>
    <t>Lp.</t>
  </si>
  <si>
    <t>Kod CPV</t>
  </si>
  <si>
    <t>Nr SST/
podst. wyceny</t>
  </si>
  <si>
    <t>Nr poz.
cen.</t>
  </si>
  <si>
    <t>Wyszczególnienie elementów  rozliczeniowych
 (Opis  robót , lokalizacja  i  obliczenie  ich  ilości)</t>
  </si>
  <si>
    <t>Jedn. miary</t>
  </si>
  <si>
    <t>Ilość jedn.</t>
  </si>
  <si>
    <t>Cena jedn.</t>
  </si>
  <si>
    <t>Wartość</t>
  </si>
  <si>
    <t>I</t>
  </si>
  <si>
    <t>CPV  45221111-3   ROBOTY PRZYGOTOWAWCZE</t>
  </si>
  <si>
    <t>DM 01.00.00</t>
  </si>
  <si>
    <t>ROBOTY PRZYGOTOWAWCZE I ROZBIÓRKOWE</t>
  </si>
  <si>
    <t>D 01.01.01</t>
  </si>
  <si>
    <t xml:space="preserve">Wyznaczenie trasy i punktów wysokościowych dróg w terenie podgórskim                                   </t>
  </si>
  <si>
    <t xml:space="preserve">Wyznaczenie trasy i punktów wysokościowych w terenie podgórskim                                      </t>
  </si>
  <si>
    <t>km</t>
  </si>
  <si>
    <t>a</t>
  </si>
  <si>
    <t>X</t>
  </si>
  <si>
    <t>Roboty pomiarowe przy liniowych robotach ziemnych - trasa dróg w terenie podgórskim.</t>
  </si>
  <si>
    <t>D 01.02.02</t>
  </si>
  <si>
    <t>Usunięcie warstwy ziemi urodzajnej /humusu/</t>
  </si>
  <si>
    <t>Usunięcie warstwy ziemi urodzajnej (humusu) o grubości warstwy do 13 cm wraz z załadunkiem i transportem na odkład  przyobiektowy</t>
  </si>
  <si>
    <t>m2</t>
  </si>
  <si>
    <t xml:space="preserve">Usunięcie warstwy ziemi urodzajnej (humusu), grubość w-wy 13cm 
P= 2460,0m2 </t>
  </si>
  <si>
    <t>b</t>
  </si>
  <si>
    <t>Załadunek i transport ziemi urodzajnej na odkład na odl do 3 km (miejsce składowania wskaże Zamawiający)
V = 336,0 m3</t>
  </si>
  <si>
    <t>m3</t>
  </si>
  <si>
    <t>D 01.02.04</t>
  </si>
  <si>
    <t>Rozbiórki nawierzchni i innych elementów</t>
  </si>
  <si>
    <t xml:space="preserve">Rozebranie nawierzchni bitumicznej </t>
  </si>
  <si>
    <t>Rozebranie bitumicznej nawierzchni drogi i zjazdów na przekopach pod wymianę przepustów gr 10 cm, z odwiezieniem poza teren budowy wraz z utylizacją.                                                   F=31,8 m2</t>
  </si>
  <si>
    <t xml:space="preserve">Rozebranie krawężników betonowych  </t>
  </si>
  <si>
    <t>m</t>
  </si>
  <si>
    <t>Rozebranie krawężnków  betonowych 15x30x100 z odwiezieniem poza teren budowy wraz z utylizacją.    
L=250 m2</t>
  </si>
  <si>
    <t xml:space="preserve">Rozebranie konstrukcji betonowych </t>
  </si>
  <si>
    <t>Rozebranie elementów betonowych  z odwiezieniem poza teren budowy wraz z utylizacją.    
Ścianki czołowe przepustów  - 6,5 m3</t>
  </si>
  <si>
    <t>Rozebranie podbudów z kruszywa</t>
  </si>
  <si>
    <t>Rozebranie podbudówz kruszywa  na zjazdach i przekopach pod przepusty  z tymczsowym złożeniem i  przeznaczeniem  do ponownego wbudowania.    
V=47,5*1,0*0,8 =38,0m3</t>
  </si>
  <si>
    <t xml:space="preserve">Rozebranie przepustów </t>
  </si>
  <si>
    <t>Rozebranie przepustów pod zjazdami  i pod drogą z odwiezieniem na plac składowy zamawiającego na odl do 3 km.    
Przepusty 400mm:            
             km  1+484,00     -     8,0m
             km  1+619,00     -     8,0m
             km  1+658,64      -    7,5m
Przepusty 500mm:            
            km  1+247,00     -     13,0m (pod zjazdem)
            km  1+876,19      -      8,0m
Przepusty 600mm:
              km 0+858     -    3,0 m
Razem           L=47,5m</t>
  </si>
  <si>
    <t>08</t>
  </si>
  <si>
    <t xml:space="preserve">Rozebranie nawierzchni z mieszanek mineralno - bitumicznych  gr. 4 cm przez frezowanie </t>
  </si>
  <si>
    <t>Mechaniczne rozebranie nawierzchni z betonu  asf. grub. 4 cm z  pzostawieniem na miejscu z przeznaczeniem do wwbudowania na poboczach (zacięcia nawierzchni)
F =160 m2</t>
  </si>
  <si>
    <t>Razem roboty przygotowawcze i rozbiórkowe</t>
  </si>
  <si>
    <t>RAZEM CZ. I ROBOTY PRZYGOTOWAWCZE</t>
  </si>
  <si>
    <t>OGÓŁEM CZ. III</t>
  </si>
  <si>
    <t>II</t>
  </si>
  <si>
    <t>CPV   45233120-6    ROBOTY DROGOWE</t>
  </si>
  <si>
    <t>CPV 45111200-0</t>
  </si>
  <si>
    <t>D 02.00.00</t>
  </si>
  <si>
    <t>ROBOTY  ZIEMNE</t>
  </si>
  <si>
    <t>D 02.01.01</t>
  </si>
  <si>
    <t>Wykonanie wykopów  w gruntach nieskalistych</t>
  </si>
  <si>
    <t xml:space="preserve">Wykonywanie wykopów w gruncie nieskalistym  z transportem urobku na odkład wraz  z  plantowaniem </t>
  </si>
  <si>
    <t>Roboty ziemne wykonywane koparkami podsiębiernymi  w gr.nieskalistym z transp.urobku na odkład (miejsce składowania zapewni Wykonawca) sam.samowyład. po drogach o nawierzchni utwardzonej (kat.gr. I-IV).  Odmulanie rowów z wyprofilowaniem skarp i dna oraz wykopy pod ścianki czołowe przepustów i przepusty                                                                             
V= 1350 m3</t>
  </si>
  <si>
    <t>D 02.03.01</t>
  </si>
  <si>
    <t>Wykonanie nasypów</t>
  </si>
  <si>
    <t>Wykonanie nasypów  z gruntu z wykopów</t>
  </si>
  <si>
    <t>Formowanie nasypów z gruntu kat. I-III pochodzącego z wykopu i rozbiórki podbudowy żwirowej na zjazdach
V=360 m3</t>
  </si>
  <si>
    <t>Zagęszczanie nasypów z gruntu spoistego - współczynnik zagęszczenia Js=1.00)</t>
  </si>
  <si>
    <t>RAZEM ROBOTY ZIEMNE</t>
  </si>
  <si>
    <t xml:space="preserve">RAZEM </t>
  </si>
  <si>
    <t>CPV 45233220-7</t>
  </si>
  <si>
    <t>D 03.00.00</t>
  </si>
  <si>
    <t>ODWODNIENIE KORPUSU DROGOWEGO</t>
  </si>
  <si>
    <t>D 03.02.01</t>
  </si>
  <si>
    <t>Kanalizacja deszczowa - dreny, przykanaliki, kanały, studnie</t>
  </si>
  <si>
    <t>D 03.01.03</t>
  </si>
  <si>
    <t>Czyszczenie urządzeń odwadniających</t>
  </si>
  <si>
    <t>Czyszczenie kanalizacji deszczowej</t>
  </si>
  <si>
    <t>Oczyszczenie istniejacej kanalizacji deszczowej (kanał, studnie rewizyjne, studzienki ściekowe) z namułu 
L= 120 mb</t>
  </si>
  <si>
    <t xml:space="preserve">Kanalizacja deszczowa - regulacja studni i kratek ściekowych </t>
  </si>
  <si>
    <t xml:space="preserve">Regulacja pionowa studni rewizyjnych </t>
  </si>
  <si>
    <t>szt</t>
  </si>
  <si>
    <t>Regulacja pionowa studni rewizyjnych 
I= 2 szt</t>
  </si>
  <si>
    <t>Regulacja pionowa kratek ściekowych</t>
  </si>
  <si>
    <t>Regulacja pionowa kratek ściekowych (wpustów ulicznych)
I= 6 szt</t>
  </si>
  <si>
    <t xml:space="preserve">Wykonanie  kanału z rur PP  o średnicy 200 mm </t>
  </si>
  <si>
    <t>mb</t>
  </si>
  <si>
    <t>Wykonanie wykopu pod kanał kanalizacji deszczowej - rury PP  z kielichem o średnicy  200 mm (przykanaliki)
V=247,0m*1,2m*0,8m  = 237,12m3</t>
  </si>
  <si>
    <t>Ułożenie rur PP o śr. 200 mm na podsypce piaskowej gr. 20cm na szerokości wykopu pod rurami (z pozyskaniem piasku)
L =247,0mb
- rury  ø 200mm – 1247,0 mb
- piasek V=247,0m*0,2m*0,5m =24,7 m3</t>
  </si>
  <si>
    <t>c</t>
  </si>
  <si>
    <t>Obsypka, nadsypka gr. 20 cm  rur PP kielichowych o średnicy ø 200 mm pospółką
V=0,2m2*247,0m =49,4m3</t>
  </si>
  <si>
    <t>d</t>
  </si>
  <si>
    <t>Zasypanie rur PP kilelichowych z zagęszczeniem ubijakami ręcznymi gruntem z odkładu pozbawionym kamieni.
V=0,4m*1,0m *247,0m = 98,80m3</t>
  </si>
  <si>
    <t>Wykonanie studzienek ściekowych przykrawężnikowych  z  pojedynczym  wpustem o śr. 500mm</t>
  </si>
  <si>
    <t>Wykonanie wykopu pod studzienki drogowe wys. 1,5m z pojedynczym wpustem   o średnicy 500mm
V=25x2,0m3=50,0m3</t>
  </si>
  <si>
    <t>Podsypka  ze żwiru lub tłucznia gr. 10 cm.
V=0,07m3*25=1,75m3</t>
  </si>
  <si>
    <t>Montaż studzienek żelbetowych o śr. 500mm i wysokości 150cm  z posadowieniem na  płycie z betonu C16/20 gr 15cm  wraz z montażem wpustu podkrawężnikowego 25T
- płyta betonowa - V=0,04m3*25=10,0m3
- studzienki ściekowe kompletne o wys. 1,5m z  - 25 szt</t>
  </si>
  <si>
    <t>szt.</t>
  </si>
  <si>
    <t>Zasypanie studzienek  z zagęszczeniem ubijakami ręcznymi gruntem z odkładu pozbawionym kamieni
V=1,0m3*25=25,0m3</t>
  </si>
  <si>
    <t>Wykonanie studzienek ściekowych terenowych  z  pojedynczym  wpustem i osadnikiem o śr. 500mm</t>
  </si>
  <si>
    <t>Wykonanie wykopu pod studzienki drogowe z pojedynczym wpustem prostokątnym 25T i osadnikiem o średnicy 500mm
V=23x2,0m3=46,0m3</t>
  </si>
  <si>
    <t>Podsypka  ze żwiru lub tłucznia gr. 10 cm.
V=0,07m3*23=1,61m3</t>
  </si>
  <si>
    <t>Montaż studzienek żelbetowych o śr. 500mm i wysokości 150cm z posadowieniem na  płycie z betonu C16/20 gr 15cm  wraz z montażem wpustu 25T
- płyta betonowa - V=0,04m3*23=0,923
- studzienki ściekowe kompletne o wys. 1,5m  - 23 szt</t>
  </si>
  <si>
    <t>Zasypanie kręgów żelbetowych z zagęszczeniem ubijakami ręcznymi gruntem z odkładu pozbawionym kamieni
V=1,0m3*23=23,0m3</t>
  </si>
  <si>
    <t>Wykonanie kanału  z rur PP o średnicy 300mm</t>
  </si>
  <si>
    <t>Wykonanie wykopu pod kanał kanalizacji deszczowej - rur PP  z kielichem o średnicy  300 mm
V=161,0m*0,6m*1,0m  = 96,6m3</t>
  </si>
  <si>
    <t>Ułożenie rur PP o śr.400 mm na podsypce piaskowej gr. 20cm na szerokości wykopu pod rurami (z pozyskaniem piasku)
L =161,0mb
- rury  ø 300mm – 161,0 mb
- piasek V=161,0m*0,2m*1,0m =32,2 m3</t>
  </si>
  <si>
    <t>Obsypka, nadsypka gr. 50 cm  rur PP kielichowych o średnicy ø 400 mm pospółką
V=0,37m2*161,0m =59,57m3</t>
  </si>
  <si>
    <t>Zasypanie rur PP kilelichowych z zagęszczeniem ubijakami ręcznymi gruntem z odkładu pozbawionym kamieni.
V=0,6m*1,0m * 161,0m = 96,0 m3</t>
  </si>
  <si>
    <t xml:space="preserve">Wykonanie  kanału z rur PP  o średnicy 400 mm </t>
  </si>
  <si>
    <t>Wykonanie wykopu pod kanał kanalizacji deszczowej - rur PP  z kielichem o średnicy  200 mm
V=40,0m*1,2m*1,0m  = 80,4m3</t>
  </si>
  <si>
    <t>Ułożenie rur PP o śr.400 mm na podsypce piaskowej gr. 20cm na szerokości wykopu pod rurami (z pozyskaniem piasku)
L =67,0mb
- rury  ø 400mm – 40,0 mb
- piasek V=40,0m*0,2m*1,0m =8,0 m3</t>
  </si>
  <si>
    <t>Obsypka, nadsypka gr. 50 cm  rur PP kielichowych o średnicy ø 400 mm piaskiem 
V=0,37m2*40,0m =14,80 m3</t>
  </si>
  <si>
    <t>Zasypanie rur PP kilelichowych z zagęszczeniem ubijakami ręcznymi gruntem z odkładu pozbawionym kamieni.
V=0,38m*1,0m * 40,0m = 15,20 m3</t>
  </si>
  <si>
    <t>Wykonanie wykopu pod kanał kanalizacji deszczowej - rur PP  z kielichem o średnicy  400 mm
V=101,0m*1,2m*1,0m  = 121,2m3</t>
  </si>
  <si>
    <t>Ułożenie rur PP o śr.500 mm na podsypce piaskowej gr. 20cm na szerokości wykopu pod rurami (z pozyskaniem piasku)
L =101,0mb
- rury  ø 400mm –101,0 mb
- piasek V=101,0m*0,2m*1,0m =20,2 m3</t>
  </si>
  <si>
    <t>Obsypka, nadsypka gr. 60 cm  rur PP kielichowych o średnicy ø 500 mm pospółką
V=0,40m2*95,0m =38,0m3</t>
  </si>
  <si>
    <t>Zasypanie rur PP kilelichowych z zagęszczeniem ubijakami ręcznymi gruntem z odkładu pozbawionym kamieni.
V=0,85m*1,0m * 101,0m =85,85m3</t>
  </si>
  <si>
    <t xml:space="preserve">Wykonanie  kanału z rur PP  o średnicy 500 mm </t>
  </si>
  <si>
    <t>Wykonanie wykopu pod kanał kanalizacji deszczowej - rur PP  z kielichem o średnicy  500 mm
V=229,0m*1,2m*1,0m  = 274,8m3</t>
  </si>
  <si>
    <t>Ułożenie rur PP o śr.500 mm na podsypce piaskowej gr. 20cm na szerokości wykopu pod rurami (z pozyskaniem piasku)
L =229,0mb
- rury  ø 500mm – 229,0 mb
- piasek V=229,0m*0,2m*1,0m =45,85 m3</t>
  </si>
  <si>
    <t>Obsypka, nadsypka gr. 60 cm  rur PP kielichowych o średnicy ø 500 mm pospółką
V=0,40m2*229,0m =91,6m3</t>
  </si>
  <si>
    <t>Zasypanie rur PP kilelichowych z zagęszczeniem ubijakami ręcznymi gruntem z odkładu pozbawionym kamieni.
V=0,85m*1,0m * 229,0m =194,65m3</t>
  </si>
  <si>
    <t xml:space="preserve">Wykonanie  kanału z rur PP  o średnicy 600 mm </t>
  </si>
  <si>
    <t>Wykonanie wykopu pod kanał kanalizacji deszczowej - rur PP  z kielichem o średnicy  600 mm
V=248,0 m*1,2m*1,0m  = 84,0 m3</t>
  </si>
  <si>
    <t>Wykonanie wykopu pod kanał kanalizacji deszczowej - rur PP  z kielichem o średnicy  600 mm
V=248,0 m*1,6m*1,0m  = 396,8 m3</t>
  </si>
  <si>
    <t>Ułożenie rur PP o śr.600 mm na podsypce piaskowej gr. 20cm na szerokości wykopu pod rurami (z pozyskaniem piasku)
L =248,0mb
- rury  ø 600mm –248,0mb
- piasek V=248,0m*0,2m*1,0m =49,6m3</t>
  </si>
  <si>
    <t>Obsypka, nadsypka gr. 70 cm  rur PP kielichowych o średnicy ø 600 mm pospólką
V=0,42m2*248,0m =29,4 m3</t>
  </si>
  <si>
    <t>Zasypanie rur PP kilelichowych z zagęszczeniem ubijakami ręcznymi gruntem z odkładu pozbawionym kamieni.
V=0,78m*1,0m * 248,0 =173,60m3</t>
  </si>
  <si>
    <t xml:space="preserve">Wykonanie  kanału z rur PP  o średnicy 800 mm </t>
  </si>
  <si>
    <t>Wykonanie wykopu pod kanał kanalizacji deszczowej - rur PP o SN 8 i średnicy  800 mm
V=12,0 m*1,2m*1,0m  = 14,0 m3</t>
  </si>
  <si>
    <t>Ułożenie rur PP o SN8 i śr.800 mm na podsypce piaskowej gr. 20cm na szerokości wykopu pod rurami (z pozyskaniem piasku)
L =120mb
- rury  ø 800mm –12,0mb
- piasek V=12,0m*0,2m*1,0m =2,4m3</t>
  </si>
  <si>
    <t xml:space="preserve"> </t>
  </si>
  <si>
    <t>Obsypka, nadsypka gr. 70 cm  rur PP kielichowych o średnicy ø 600 mm pospółką
V=0,6m2*12,0m =7,2 m3</t>
  </si>
  <si>
    <t>Zasypanie rur  z zagęszczeniem ubijakami ręcznymi gruntem z odkładu pozbawionym kamieni.
V=1,2m*1,0m * 12,0 =14,400m3</t>
  </si>
  <si>
    <t xml:space="preserve">Wykonanie studni rewizyjnych  o średnicy 1250 mm </t>
  </si>
  <si>
    <t>Montaż studni kompletnych rewizyjnych z kręgów betonowych o śr. 1250 mm H=2,5m w gotowym wykopie z montażem pierścienia odciążającego, nakrywy żelbetowej  i włazu żeliwnego typu ciężkiego
I=14 szt</t>
  </si>
  <si>
    <t>Wykonanie wykopu pod studnie rewizyjne o średnicy  1250mm
V=1,4m*1,4m*2,5m*14 = 68,6m3</t>
  </si>
  <si>
    <t>Obsypka żwirowa studni kruszywem dowiezionym.
V=14*0,62=8,68 m3</t>
  </si>
  <si>
    <t>Zasypanie studni z zagęszczeniem ubijakami ręcznymi gruntem z odkładu pozbawionym kamieni.
V=2,0m3 * 13 =26,0m3</t>
  </si>
  <si>
    <t xml:space="preserve">Wykonanie studni rewizyjnych  o średnicy 1500 mm </t>
  </si>
  <si>
    <t>Montaż studni kompletnych rewizyjnych z kręgów betonowych o śr. 1500 mm H-2,5 0m w gotowym wykopie z montażem pierścienia odciążającego, nakrywy żelbetowej  i włazu żeliwnego typu ciężkiego.
I=7 szt</t>
  </si>
  <si>
    <t>Wykonanie wykopu pod studnie rewizyjne o średnicy  1500 mm
V=2,0m*2,0m*2,5m*7 =70,0m3</t>
  </si>
  <si>
    <t>Obsypka żwirowa studni kruszywem dowiezionym.
V=7*1,56=10,92 m3</t>
  </si>
  <si>
    <t>Zasypanie studni z zagęszczeniem ubijakami ręcznymi gruntem z odkładu pozbawionym kamieni.
V=2,0m3 *7 =14,0m3</t>
  </si>
  <si>
    <t xml:space="preserve">Wykonanie studni rewizyjnych  o średnicy 2000mm </t>
  </si>
  <si>
    <t>Montaż studni kompletnych rewizyjnych z kręgów betonowych o śr. 2000 mm H=3,0m w gotowym wykopie z montażem pierścienia odciążającego, nakrywy żelbetowej  i włazu żeliwnego typu ciężkiego.
I=8 szt</t>
  </si>
  <si>
    <t>Wykonanie wykopu pod studnie rewizyjne o średnicy  2000 mm
V=2,5m*2,5m*3,0m*8 =150,0m3</t>
  </si>
  <si>
    <t>Obsypka żwirowa studni kruszywem dowiezionym.
V=8*1,9=15,2 m3</t>
  </si>
  <si>
    <t>Zasypanie studni z zagęszczeniem ubijakami ręcznymi gruntem z odkładu pozbawionym kamieni.
V=2,5m3 *8 =20,0m3</t>
  </si>
  <si>
    <t xml:space="preserve">RAZEM ODWODNIENIE KORPUSU DROGOWEGO </t>
  </si>
  <si>
    <t>D 04.00.00</t>
  </si>
  <si>
    <t>PODBUDOWY</t>
  </si>
  <si>
    <t>D 04.02.02</t>
  </si>
  <si>
    <t xml:space="preserve">Warstwa mrozoochronna </t>
  </si>
  <si>
    <t xml:space="preserve">Wykonanie warstwy mrozoochronnej </t>
  </si>
  <si>
    <r>
      <t>m</t>
    </r>
    <r>
      <rPr>
        <b/>
        <vertAlign val="superscript"/>
        <sz val="9"/>
        <rFont val="Times New Roman"/>
        <family val="1"/>
        <charset val="238"/>
      </rPr>
      <t>2</t>
    </r>
  </si>
  <si>
    <r>
      <t xml:space="preserve">Wykonanie warstwy mrozoochronnej z mieszanki niezwiązanej o CBR </t>
    </r>
    <r>
      <rPr>
        <sz val="9"/>
        <rFont val="Calibri"/>
        <family val="2"/>
        <charset val="238"/>
      </rPr>
      <t>≥</t>
    </r>
    <r>
      <rPr>
        <sz val="9"/>
        <rFont val="Times New Roman"/>
        <family val="1"/>
        <charset val="238"/>
      </rPr>
      <t xml:space="preserve"> 35%,  gr. 25 cm
P= 60 m2 </t>
    </r>
  </si>
  <si>
    <r>
      <t>m</t>
    </r>
    <r>
      <rPr>
        <vertAlign val="superscript"/>
        <sz val="9"/>
        <rFont val="Times New Roman"/>
        <family val="1"/>
        <charset val="238"/>
      </rPr>
      <t>2</t>
    </r>
  </si>
  <si>
    <t>D 04.04.02</t>
  </si>
  <si>
    <t xml:space="preserve">         </t>
  </si>
  <si>
    <t>Warstwa podbudowy  z kruszywa łamanego gr 20 cm</t>
  </si>
  <si>
    <t>Wykonanie warstwy podbudowy z kruszywa łamanego gr 20 cm na poszerzeniach jezdni.</t>
  </si>
  <si>
    <t>Wykonanie warstwy podbudowy pomoczniczej z kruszywa łamanego 0/31,5mm  na zjazdach - gr. warstwy po zagęszczeniu 20 cm.
P=529,0 m2</t>
  </si>
  <si>
    <t>Wykonanie warstwy podbudowy z kruszywa łamanego gr 20 cm na chodnikach.</t>
  </si>
  <si>
    <t>Wykonanie warstwy podbudowy pomoczniczej z kruszywa łamanego 0/31,5mm  na zjazdach - gr. warstwy po zagęszczeniu 20 cm.
P=1990,0 m2</t>
  </si>
  <si>
    <t>Wykonanie warstwy podbudowy z kruszywa łamanego gr 20 cm na zjazdach.</t>
  </si>
  <si>
    <t>Wykonanie warstwy podbudowy pomoczniczej z kruszywa łamanego 0/31,5mm  na zjazdach - gr. warstwy po zagęszczeniu 20 cm.
P=60,0 m2</t>
  </si>
  <si>
    <t>D 04.07.01</t>
  </si>
  <si>
    <t>Podbudowa z betonu asfaltowego na poszerzeniach jezdni</t>
  </si>
  <si>
    <t>Wykonanie warstwy podbudowy zasadniczej z betonu asfaltowego AC 22P</t>
  </si>
  <si>
    <t xml:space="preserve">Wykonanie  warstwy podbudowy zasadniczej  konstrukcji nawierzchni poszerzenia. Grubość warswy po zagęszczeniu 7cm
P= 840,00 m2  </t>
  </si>
  <si>
    <t>D 04.06.01</t>
  </si>
  <si>
    <t xml:space="preserve"> Podbudowa betonowa</t>
  </si>
  <si>
    <t>Wykonanie podbudowy z betonu C16/20 gr 20 cm</t>
  </si>
  <si>
    <t>Wykonanie górnej warstwy podbudowy na zjazdach z betonu C8/10 - grubość warstwy po zagęszczeniu 10 cm wraz z pielęgnacją
P= 60,0 m2</t>
  </si>
  <si>
    <t>RAZEM PODBUDOWY</t>
  </si>
  <si>
    <t>D 05.00.00
D 06.00.00</t>
  </si>
  <si>
    <t>NAWIERZCHNIE I ROBOTY WYKOŃCZENIOWE</t>
  </si>
  <si>
    <t xml:space="preserve"> D 05.03.05 </t>
  </si>
  <si>
    <t>Nawierzchnia z betonu asfaltowego</t>
  </si>
  <si>
    <t>D 05.03.05b</t>
  </si>
  <si>
    <t>Wykonanie warstwy wyrównawczej z betonu asfaltowego  MMA AC 16P</t>
  </si>
  <si>
    <t>Mg</t>
  </si>
  <si>
    <t>Warstwa wyrównawcza konstrukcji nawierzchni  z betonu asfaltowego 0/12.8.
nawierzchnia drogi i skrzyżowań  gr śr. 1,5cm-8617 m2
zjazdy  gr śr 4cm - 513m2
G= 8617*0,015*2,5+513*0,04*2,5=374,44 Mg</t>
  </si>
  <si>
    <t>Oczyszczenie nawierzchni 
F=8617+513=9130 m2</t>
  </si>
  <si>
    <t>Skropienie powierzchni emulsją asfaltową, szybkorozpadową 
F=9130 m2</t>
  </si>
  <si>
    <t>D 05.03.26</t>
  </si>
  <si>
    <t>Zabezpieczenie geosiatką nawierzchni asfaltowej</t>
  </si>
  <si>
    <t>Wbudowanie siatki powlekanej bitumem
Wbudowanie siatki powlekanej bitumem szerokość 1m na połączeniu konstrukcji poboczy z nawierzchnią jezdni  
Parametry siatki zgodne :.                                 
- wydłużenie przy zerwaniu wzdłuż pasma ≤ 3%                                             
- wytrzymałość na rozciąganie w kierunku poprzecznym ≥ 100kN/m
P= 8617m2</t>
  </si>
  <si>
    <t>Wykonanie nawierzchni z betonu asfaltowego modyfikowanego AC 16W w-wa wiążąca grub. 6 cm,</t>
  </si>
  <si>
    <t>Wykonanie nawierzchni z betonu asfaltowego modyfikowanego AC 16W w-wa wiążąca grub. 6 cm,wg. rys. 
P= 9130,0m2</t>
  </si>
  <si>
    <t>D 05.03.05a</t>
  </si>
  <si>
    <t xml:space="preserve">Wykonanie nawierzchni z betonu asfaltowego modyfikowanego AC 11S - w-wa ścieralna grub. 4 cm </t>
  </si>
  <si>
    <t>Wykonanie nawierzchni z betonu asfaltowego modyfikowanego AC 11S - w-wa ścieralna grub.4 cm 
P=9130,0 m2</t>
  </si>
  <si>
    <t>Oczyszczenie nawierzchni pod warstwę ścieralną</t>
  </si>
  <si>
    <t xml:space="preserve">Skropienie powierzchni emulsją asfaltową, szybkorozpadową </t>
  </si>
  <si>
    <t>RAZEM NAWIERZCHNIE</t>
  </si>
  <si>
    <t>CPV 45233000-9</t>
  </si>
  <si>
    <t>D 06.00.00</t>
  </si>
  <si>
    <t>ROBOTY WYKOŃCZENIOWE</t>
  </si>
  <si>
    <t>D 06.01.01</t>
  </si>
  <si>
    <t>Umocnienie skarp przez humusowanie z obsianiem</t>
  </si>
  <si>
    <t>Humusowanie z obsianiem skarp przy gr. humusu 10 cm</t>
  </si>
  <si>
    <t>Humusowanie skarp  wraz z obsianiem mieszankami traw przy grub. humusu do 10 cm.
F=980m2</t>
  </si>
  <si>
    <t xml:space="preserve">Umocnienie skarp rowów elementami  prefabrykowanymi żelbetowymi </t>
  </si>
  <si>
    <t>Umocnienie skarp rowów i nasypów elementami  prefabrykowanymi żelbetowymi typu  płyta ażurowa</t>
  </si>
  <si>
    <t>Umocnienie skarp rowów i nasypów elementami  prefabrykowanymi żelbetowymi typu  płyta ażurowa gr 12 cm pojedynczo zbrojona z przybiciem palikami 2 szt/1płytę ukladane na geowłokninie
F=530m2</t>
  </si>
  <si>
    <t xml:space="preserve">Wykonanie ścieku z elementów przefabrykowanych 60x50x15 </t>
  </si>
  <si>
    <t>Umocnienie dna  rowów  elementami  prefabrykowanymi  typ korytkowy 60x50x15cm na  podsypce  cem.-piask. 1:4, gr. 3 cm oraz podbudowie betonowej gr 15cm
Ściek z nowych elementów L=200,0 m
Razem L=150,0m</t>
  </si>
  <si>
    <t>Umocnienie skarp i dna rowów kamieniem technicznym</t>
  </si>
  <si>
    <t xml:space="preserve">Brukowanie skarp kamieniem technicznym r 16-20 na betonie C16/20  gr 15 cm.
F=147,0 m2                                                                            </t>
  </si>
  <si>
    <t>D 06.02.01</t>
  </si>
  <si>
    <t>Przepusty pod koroną drogi</t>
  </si>
  <si>
    <t xml:space="preserve">Wykonanie  przepustu pod koroną drogi  o średnicy 600mm </t>
  </si>
  <si>
    <t>Wykonanie części przelotowej przepustów o średnicy 600mm z rur  PP  o SN 8 KN/m2
L=3,0 m</t>
  </si>
  <si>
    <t xml:space="preserve">Podsypka i obsypka przepustu kruszywem dowiezionym
V=3*0,7m3/mb=2,1 m3                                                                                                 </t>
  </si>
  <si>
    <t xml:space="preserve">Wykonanie ścianki żelbetowej prostej na wylocie przepustu wraz z deskowaniem i zbrojeniem prętami 10/12mm w ilości 40 kG/m3
V=3,5 m3                                                                                                 </t>
  </si>
  <si>
    <t xml:space="preserve">Wykonanie  przepustu  pod koroną drogi  o średnicy 500 mm </t>
  </si>
  <si>
    <t>Wykonanie części przelotowej przepustów o średnicy 500mm z rur  PP  o SN 8 KN/m2
L=8,0 m</t>
  </si>
  <si>
    <t xml:space="preserve">Podsypka i obsypka przepustu kruszywem dowiezionym
V=8*0,7m3/mb=5,6 m3                                                                                                 </t>
  </si>
  <si>
    <t>Wykonanie  przepustów pod koroną drogi  o średnicy 400mm</t>
  </si>
  <si>
    <t>Wykonanie części przelotowej przepustów w km 1+484, 1+619, 1+658,64 o średnicy 400mm z rur  PP  o SN 8 KN/m2
L=8,0+8,0+7,5=23,5 m</t>
  </si>
  <si>
    <t xml:space="preserve">Podsypka i obsypka przepustu kruszywem dowiezionym
V=23,5*0,5m3/mb=11,75m3                                                                                                 </t>
  </si>
  <si>
    <t xml:space="preserve">Wykonanie ścianki żelbetowej prostej na wlocie i wylocie przepustu wraz z deskowaniem i zbrojeniem prętami 10/12mm w ilości 40 kG/m3
V=3*2,2 m3                                                                                                 </t>
  </si>
  <si>
    <t>Przepusty pod zjazdami</t>
  </si>
  <si>
    <t>Wykonanie przepustu  pod zjazdem z rur PP, SN8 o średnicy 500mm</t>
  </si>
  <si>
    <t xml:space="preserve">Montaż części przelotowej przepustów z z rur PP, SN8 o średnicy 600 mm. (Zjazdy w km 1+247 str P)
L=13,0m                                                                                                </t>
  </si>
  <si>
    <t xml:space="preserve">Podsypka i obsypka przepustu kruszywem dowiezionym
V=13,0*0,5m3/mb=6,5m3                                                                                                 </t>
  </si>
  <si>
    <t>M 23.01.02</t>
  </si>
  <si>
    <t>Wykonanie ścianek czołowych z betonu kl. C25/30</t>
  </si>
  <si>
    <t>Wykonanie i rozebranie deskowania 
F =60,0 m2</t>
  </si>
  <si>
    <t>Betonowanie  ścianki czołowej przepustu z betonu  C25/30
 - szt. 12
V=3,0+1,8+6*1,6+4*1,8=21,6 m3</t>
  </si>
  <si>
    <t>M 23.01.01</t>
  </si>
  <si>
    <t>Wykonanie zbrojenia ze stali klasy A-III N</t>
  </si>
  <si>
    <t>t</t>
  </si>
  <si>
    <t>Przygotowanie zbrojenia ścinek na budowie prętami o śr. 12 -16mm (zbrojenie w ilości ok 50kG/m3)
G = 1080 kG</t>
  </si>
  <si>
    <t>kg</t>
  </si>
  <si>
    <t>D 06.03.01</t>
  </si>
  <si>
    <t>Ścinanie i uzupełnianie poboczy</t>
  </si>
  <si>
    <t xml:space="preserve">Uzupełnienie poboczy kruszywem </t>
  </si>
  <si>
    <t>Wzmocnienie poboczy kruszywem wraz  zaklinowaniem, grubość warstwy po zagęszczeniu 10 cm. Szerokość umocnienia 0,75m. 
F=733,0m2</t>
  </si>
  <si>
    <t>RAZEM ROBOTY WYKOŃCZENIOWE</t>
  </si>
  <si>
    <t>D 07.00.00</t>
  </si>
  <si>
    <t>OZNAKOWANIE DRÓG I URZĄDZENIA BEZP. RUCHU</t>
  </si>
  <si>
    <t>D 07.03.01</t>
  </si>
  <si>
    <t>Oznakowanie aktywne</t>
  </si>
  <si>
    <t/>
  </si>
  <si>
    <t xml:space="preserve">Ustawienie masztów  ze znakami aktywnymi D-6 na przejściach dla pieszych   wraz ze znakami podświetlanymi dwustronnymi, podświetleniem przejścia </t>
  </si>
  <si>
    <t>Ustawienie znaków drogowych pionowych aktywnych na przejściach dla pieszych (średnie) o pow do 0,5m2 
I=2 szt</t>
  </si>
  <si>
    <t>D 07.05.01</t>
  </si>
  <si>
    <t>Bariery ochronne stalowe</t>
  </si>
  <si>
    <t>Koszt bariery ochronnej jednostronnej N2/W2/B</t>
  </si>
  <si>
    <t>Koszty zakupu i  transporu  bariery ochronnej jednostronnej N2/W2/B
Odcinki proste 92+12=104     
Łuki R-3,0m - 4m*3=12,0m       
G=116*33,8 kg/mb=540,8 kg</t>
  </si>
  <si>
    <t>Montaż bariery ochronnej jednostronnej  N2/W2/B</t>
  </si>
  <si>
    <t>Montaż bariery ochronnej stalowej  jednostronnej  N2/W2/B    
Odcinki proste 92+12=104     
Łuki R-3,0m - 4m*3=12,0m              
Razem L = 116,0 m</t>
  </si>
  <si>
    <t>D 07.05.02a</t>
  </si>
  <si>
    <t xml:space="preserve">Regulacja wysokościowa bariery ochronnej stalowej jednostronnej </t>
  </si>
  <si>
    <t>Regulacja bariery ochronnej stalowej  jednostronnej SP-06 Typ B             
Razem L = 160,0 m</t>
  </si>
  <si>
    <t>D 07.06.02</t>
  </si>
  <si>
    <t>Urządzenia zabezpieczajace ruch pieszych</t>
  </si>
  <si>
    <t>Wykonanie i montaż  poręczy ochronnych sztywnych - bariery rurowej ochronnej stalowej na zewnętrznej krawędzi chodnika</t>
  </si>
  <si>
    <t>Wykonanie i montaż   bariery rurowej ochronnej stalowej na zewnętrzej krawędzi chodnika 
L=104m</t>
  </si>
  <si>
    <t>D 07.07.01</t>
  </si>
  <si>
    <t>Oświetlenie dróg</t>
  </si>
  <si>
    <t xml:space="preserve">Wykonanie oświetlenia drogi </t>
  </si>
  <si>
    <r>
      <t>Montaż słupów oświetleniowych stalowych ocynkowanych           S-100 na fundamentach F 150/200</t>
    </r>
    <r>
      <rPr>
        <b/>
        <sz val="9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 xml:space="preserve">z wysięgnikiem 1 -ramiennym długości 1,5m i tabliczkami bezpiecznikowymi słupowymi </t>
    </r>
  </si>
  <si>
    <t xml:space="preserve">Montaż słupów oświetleniowych stalowych ocynkowanych     S-100 na fundamentach F 150/200 z wysięgnikiem 2 -ramiennym długości 1,5m  i tabliczkami bezpiecznikowymi słupowymi </t>
  </si>
  <si>
    <t>Montaż obwodu zasilającego oswietlenie ul. Sportowej 22 oprawy oświetleniowe  (kabel YAKY 4x35mm) wraz z wykonaniem i zasypaniem rowów kablowych</t>
  </si>
  <si>
    <t>Montaż obwodu zasilającego oswietlenie ul. Sportowej 8 opraw oświetleniowych od strony parkingu (kabel YAKY 4x35mm) wraz z wykonaniem i zasypaniem rowów kablowych</t>
  </si>
  <si>
    <t>e</t>
  </si>
  <si>
    <r>
      <t>Montaż opraw oświetleniowych ze źródłami światła LED o mocy 45 W  strumień świetlny min 5000 lm, temp barwowa 5600-6500K, żywotnośc min 50000godzin, kąt świecenia min 120</t>
    </r>
    <r>
      <rPr>
        <vertAlign val="superscript"/>
        <sz val="9"/>
        <rFont val="Times New Roman"/>
        <family val="1"/>
        <charset val="238"/>
      </rPr>
      <t>0</t>
    </r>
    <r>
      <rPr>
        <sz val="9"/>
        <rFont val="Times New Roman"/>
        <family val="1"/>
        <charset val="238"/>
      </rPr>
      <t>)</t>
    </r>
  </si>
  <si>
    <t>f</t>
  </si>
  <si>
    <t>Montaż rur osłonowych AROT DVK 110</t>
  </si>
  <si>
    <t>g</t>
  </si>
  <si>
    <t xml:space="preserve">Montaż przewodów izolowanych jednożyłowych YDY3x25mm  do opraw oświetleniowych przy wyskości latarń do 10m </t>
  </si>
  <si>
    <t>h</t>
  </si>
  <si>
    <t>Układanie bednarki FeZn 25x4 mm2  w rowach kablowych</t>
  </si>
  <si>
    <t>i</t>
  </si>
  <si>
    <t xml:space="preserve">Montaż szafy sterowniczo-zasilającej z montażem kabla zsilającego YDY5x16 prowadzonym w rurze ochronnej karbowanej o średnicy 50mm z rozdziałem na 2 obwody zsilające (oświetlenie parkingu 8 opraw i oświetlenie ulicy 22 oprawy). </t>
  </si>
  <si>
    <t xml:space="preserve">szt </t>
  </si>
  <si>
    <t>j</t>
  </si>
  <si>
    <t xml:space="preserve">Montaż sterowników odwodów oświetleniowych umożliwiających sterowanie czaem świecenia każdego z obwodów w 3 wariantach:
1)zegar sterowniczy elektroniczny
2)wyłącznik zmierzchowy
3) Sterowanie ręczne.  </t>
  </si>
  <si>
    <t>kpl</t>
  </si>
  <si>
    <t>k</t>
  </si>
  <si>
    <t>Wykonanie pomiarów i sprawdzeń linii nn oraz badania i pomiary instalacji uziemiającej</t>
  </si>
  <si>
    <t>RAZEM OZNAKOWANIE DRÓG I URZĄDZENIA BEZP. RUCHU</t>
  </si>
  <si>
    <t>D 08.00.00</t>
  </si>
  <si>
    <t>ELEMENTY ULIC</t>
  </si>
  <si>
    <t>D 08.01.01</t>
  </si>
  <si>
    <t>Krawężniki  betonowe</t>
  </si>
  <si>
    <t>Ustawienie krawężników 15x30cm</t>
  </si>
  <si>
    <t>Ustawnienie krawężników betonowych o wymiarach 15x30 cm na ławie betonowej przy krawędzi jezdni
L=1032,0m</t>
  </si>
  <si>
    <t>D 08.02.02</t>
  </si>
  <si>
    <t>Chodnik z brukowej kostki betonowej</t>
  </si>
  <si>
    <t>Wykonanie chodników z kostki betonowej brukowej , wibroprasowanej, gr. 8 cm na podsypce cementowo - piaskowej 1:4</t>
  </si>
  <si>
    <t xml:space="preserve">Wykonanie nawierzchni chodników z brukowej kostki wibroprasowanej o grubości 8 cm na podsypce cementowo - piaskowej 1:4 gr. 5 cm 
kostka brukowa - F=1990,0m2,
</t>
  </si>
  <si>
    <t>Zjazdy z brukowej kostki betonowej</t>
  </si>
  <si>
    <t>Wykonanie zjazdów z kostki betonowej brukowej , wibroprasowanej, gr. 8 cm na podsypce cementowo - piaskowej 1:4-kostka z rozbiórki</t>
  </si>
  <si>
    <t>Wykonanie zjazdów z brukowej kostki wibroprasowanej o grubości 8 cm na podsypce cementowo - piaskowej 1:4 gr. 5 cm 
Kostka z rozbiórki.
F=154,0m2</t>
  </si>
  <si>
    <t>Wykonanie zjazdów z kostki betonowej brukowej , wibroprasowanej, gr. 8 cm na podsypce cementowo - piaskowej 1:4 - kostka nowa</t>
  </si>
  <si>
    <t>Wykonanie zjazdów z brukowej kostki wibroprasowanej o grubości 8 cm na podsypce cementowo - piaskowej 1:4 gr. 5 cm 
Kostka brukowa nowa.
 F=154,0m2</t>
  </si>
  <si>
    <t xml:space="preserve">Wykonanie zjazdów z płyt kratowych </t>
  </si>
  <si>
    <t xml:space="preserve">Wykonanie nawierzchni zjazdów z płyt kratowych  z rozbiórki
 F=56m2,
</t>
  </si>
  <si>
    <t xml:space="preserve">Nawierzchnia zjazdów z kruszywa łamanego </t>
  </si>
  <si>
    <t>Nawierzchnia zjazdów z kruszywa łamanego wraz zaklinowaniem klińcem, grubość warstwy po zagęszczeniu 15 cm. 
F=447,0m2</t>
  </si>
  <si>
    <t xml:space="preserve">Wykonanie ścianek czołowych z betonu kl. C20/25 </t>
  </si>
  <si>
    <t>Wykonanie i rozebranie deskowania 
F =4 m2</t>
  </si>
  <si>
    <t>Betonowanie  ścianki czołowej przepustu z betonu  C20/25 
 - szt. 2
V= 3,0m3</t>
  </si>
  <si>
    <t>Przygotowanie zbrojenia na budowie prętami o śr. 12 -16mm 
G = 40 kg</t>
  </si>
  <si>
    <t>D 08.03.01</t>
  </si>
  <si>
    <t>Obrzeża betonowe</t>
  </si>
  <si>
    <t>Ustawienie obrzeży betonowych o wymiarach 30x8 cm na ławie betonowej z oporem gr .10cm, spoiny wypełnione zaprawą cementową</t>
  </si>
  <si>
    <t>Ustawienie obrzeży betonowych o wymiarach 30x8 cm na ławie betonowej C16/20 
L=1014,0m</t>
  </si>
  <si>
    <t>RAZEM ELEMENTY ULIC</t>
  </si>
  <si>
    <t>RAZEM CZ II. ROBOTY DROGOWE</t>
  </si>
  <si>
    <t>OGÓŁEM CZ. IV</t>
  </si>
  <si>
    <t>III</t>
  </si>
  <si>
    <t xml:space="preserve">CPV   45233120-6   PRZEBUDOWA LINII TT NAPOWIETRZNYCH </t>
  </si>
  <si>
    <t>U 10.01.00</t>
  </si>
  <si>
    <t>PRZEBUDOWA  LINII  TELETECHNICZNYCH</t>
  </si>
  <si>
    <t>Przebudowa sieci teletechnicznych na powietrznych na podbudowie słupowej</t>
  </si>
  <si>
    <t xml:space="preserve">Przebudowa linii teletechnicznej napowietrznej z przestawieniem słupów żelbetowych </t>
  </si>
  <si>
    <t>Montaż i ustawienie słupów pojedynczych żelbetowych z jedną belką ustojową , długośc słupa 8,5m</t>
  </si>
  <si>
    <t>Montaż i ustawienie słupów bliźniaczych żelbetowych z dwoma belkami  ustojowymi , długośc słupa 8,5m</t>
  </si>
  <si>
    <t>Zdemontowanie osprzętu na liniach słupowych, haki, na słupie stojącym</t>
  </si>
  <si>
    <t>Demontaż słupów pojedynczych żelbetowych  długośći 10m</t>
  </si>
  <si>
    <t>Demontaż słupów pojedynczychbez szczudeł  żelbetowych  długośći 7 m</t>
  </si>
  <si>
    <t>Demontaż wspornika rurowego</t>
  </si>
  <si>
    <t>Montaż haka na słupie stojącycm - wielkośc haka 2</t>
  </si>
  <si>
    <t>Montaż uziomów szpilkowych miedziowanych, metoda udarowa, głebokość 3,0m</t>
  </si>
  <si>
    <t>Demontaż kabli nadziemnych na podbudowie słupowej, kabel ósemkowy o średnicy zewn. 15-30mm, kabel 30par-p.a. (krotność 0,5)</t>
  </si>
  <si>
    <t>Demontaż kabli nadziemnych na podbudowie słupowej, kabel ósemkowy o średnicy zewn. 15mm, kabel  2 pary -p.a. demontaz jednostronny (krotność 0,5)</t>
  </si>
  <si>
    <t>Zawieszenie kabli nadziemnych na podbudowie słupowej, podnoszenie z ziemi, kabel ósemkowy o średnicy zewn. 15-30mm, montaż  (krotność 0,5)</t>
  </si>
  <si>
    <t>l</t>
  </si>
  <si>
    <t xml:space="preserve">Zawieszenie kabli nadziemnych na podbudowie słupowej, podnoszenie z ziemi, kabel ósemkowy o średnicy zewnętrznej do 15mm, montaż </t>
  </si>
  <si>
    <t>Montaż puszki słupowej</t>
  </si>
  <si>
    <t>n</t>
  </si>
  <si>
    <t>Połączenie przewodów krosowych w puszce kablowej</t>
  </si>
  <si>
    <t>obwód</t>
  </si>
  <si>
    <t>RAZEM CZ III. PRZEBUDOWA LINII NAPOWIETRZNEJ TELETECHNICZNEJ</t>
  </si>
  <si>
    <t>RAZEM KOSZTORYS</t>
  </si>
  <si>
    <t>PODATEK VAT 23%</t>
  </si>
  <si>
    <t>OGÓŁEM</t>
  </si>
  <si>
    <t>Uwaga:</t>
  </si>
  <si>
    <t>1. Podane podstawy wyceny stanowią jedynie wskazówkę i oferent może zastosować inne podstawy
    lub normy zakladowe, jeżeli są one bardziej odpowiednie do przewidzanej technologii wykonania</t>
  </si>
  <si>
    <t>2. W wycenie danej pozycji kosztorysu należy uwzględnić wszystkie elementy przedmiaru do niej przypisane</t>
  </si>
  <si>
    <t>ZAŁĄCZNIK NR 2 DO SWZ - 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</si>
</sst>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6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Arial"/>
      <family val="2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vertAlign val="superscript"/>
      <sz val="9"/>
      <name val="Times New Roman"/>
      <family val="1"/>
      <charset val="238"/>
    </font>
    <font>
      <sz val="9"/>
      <name val="Calibri"/>
      <family val="2"/>
      <charset val="238"/>
    </font>
    <font>
      <vertAlign val="superscript"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Arial CE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75">
    <xf numFmtId="0" fontId="0" fillId="0" borderId="0" xfId="0"/>
    <xf numFmtId="0" fontId="3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4" fontId="3" fillId="0" borderId="0" xfId="1" applyNumberFormat="1" applyFont="1" applyAlignment="1">
      <alignment horizontal="center" vertical="center"/>
    </xf>
    <xf numFmtId="4" fontId="3" fillId="0" borderId="0" xfId="1" applyNumberFormat="1" applyFont="1" applyFill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4" fontId="5" fillId="2" borderId="2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vertical="center"/>
    </xf>
    <xf numFmtId="4" fontId="5" fillId="4" borderId="4" xfId="1" applyNumberFormat="1" applyFont="1" applyFill="1" applyBorder="1" applyAlignment="1">
      <alignment vertical="center"/>
    </xf>
    <xf numFmtId="0" fontId="5" fillId="5" borderId="5" xfId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vertical="center"/>
    </xf>
    <xf numFmtId="4" fontId="5" fillId="5" borderId="4" xfId="1" applyNumberFormat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quotePrefix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 wrapText="1"/>
    </xf>
    <xf numFmtId="164" fontId="5" fillId="0" borderId="3" xfId="1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vertical="center"/>
    </xf>
    <xf numFmtId="2" fontId="5" fillId="0" borderId="3" xfId="1" applyNumberFormat="1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quotePrefix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top" wrapText="1"/>
    </xf>
    <xf numFmtId="2" fontId="3" fillId="0" borderId="2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4" fontId="5" fillId="6" borderId="9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4" fontId="5" fillId="5" borderId="3" xfId="1" applyNumberFormat="1" applyFont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5" fillId="7" borderId="0" xfId="1" applyFont="1" applyFill="1" applyAlignment="1">
      <alignment vertical="center"/>
    </xf>
    <xf numFmtId="0" fontId="8" fillId="0" borderId="1" xfId="2" applyFont="1" applyFill="1" applyBorder="1" applyAlignment="1" applyProtection="1">
      <alignment horizontal="left" vertical="top" wrapText="1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/>
    <xf numFmtId="0" fontId="3" fillId="0" borderId="1" xfId="1" applyFont="1" applyBorder="1" applyAlignment="1">
      <alignment vertical="center"/>
    </xf>
    <xf numFmtId="0" fontId="5" fillId="0" borderId="1" xfId="1" applyFont="1" applyFill="1" applyBorder="1" applyAlignment="1">
      <alignment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 applyProtection="1">
      <alignment horizontal="left" vertical="top" wrapText="1"/>
    </xf>
    <xf numFmtId="0" fontId="5" fillId="5" borderId="1" xfId="1" applyFont="1" applyFill="1" applyBorder="1" applyAlignment="1">
      <alignment vertical="center" wrapText="1"/>
    </xf>
    <xf numFmtId="0" fontId="5" fillId="5" borderId="3" xfId="1" applyFont="1" applyFill="1" applyBorder="1" applyAlignment="1">
      <alignment vertical="center" wrapText="1"/>
    </xf>
    <xf numFmtId="0" fontId="5" fillId="5" borderId="4" xfId="1" applyFont="1" applyFill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4" fontId="5" fillId="0" borderId="4" xfId="1" applyNumberFormat="1" applyFont="1" applyFill="1" applyBorder="1" applyAlignment="1">
      <alignment horizontal="center" vertical="center"/>
    </xf>
    <xf numFmtId="0" fontId="5" fillId="0" borderId="0" xfId="1" applyFont="1" applyFill="1" applyBorder="1"/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2" fontId="5" fillId="0" borderId="5" xfId="1" applyNumberFormat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vertical="top" wrapText="1"/>
    </xf>
    <xf numFmtId="0" fontId="8" fillId="0" borderId="5" xfId="1" applyFont="1" applyFill="1" applyBorder="1" applyAlignment="1">
      <alignment horizontal="center" vertical="center" wrapText="1"/>
    </xf>
    <xf numFmtId="2" fontId="8" fillId="0" borderId="1" xfId="2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vertical="top" wrapText="1"/>
    </xf>
    <xf numFmtId="165" fontId="3" fillId="0" borderId="2" xfId="1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left" vertical="center"/>
    </xf>
    <xf numFmtId="0" fontId="3" fillId="0" borderId="13" xfId="1" applyFont="1" applyFill="1" applyBorder="1" applyAlignment="1">
      <alignment vertical="top" wrapText="1"/>
    </xf>
    <xf numFmtId="0" fontId="3" fillId="0" borderId="5" xfId="1" applyFont="1" applyFill="1" applyBorder="1" applyAlignment="1">
      <alignment horizontal="center" vertical="center" wrapText="1"/>
    </xf>
    <xf numFmtId="2" fontId="3" fillId="0" borderId="2" xfId="2" applyNumberFormat="1" applyFont="1" applyFill="1" applyBorder="1" applyAlignment="1">
      <alignment horizontal="center" vertical="center"/>
    </xf>
    <xf numFmtId="2" fontId="5" fillId="0" borderId="2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/>
    </xf>
    <xf numFmtId="0" fontId="5" fillId="4" borderId="2" xfId="1" applyFont="1" applyFill="1" applyBorder="1" applyAlignment="1">
      <alignment vertical="center"/>
    </xf>
    <xf numFmtId="165" fontId="5" fillId="0" borderId="3" xfId="1" applyNumberFormat="1" applyFont="1" applyFill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2" fontId="8" fillId="0" borderId="2" xfId="1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right" vertical="center"/>
    </xf>
    <xf numFmtId="4" fontId="13" fillId="0" borderId="1" xfId="1" applyNumberFormat="1" applyFont="1" applyFill="1" applyBorder="1" applyAlignment="1">
      <alignment vertical="center" wrapText="1"/>
    </xf>
    <xf numFmtId="0" fontId="3" fillId="0" borderId="11" xfId="1" applyFont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right" vertical="center"/>
    </xf>
    <xf numFmtId="4" fontId="3" fillId="0" borderId="14" xfId="1" applyNumberFormat="1" applyFont="1" applyFill="1" applyBorder="1" applyAlignment="1">
      <alignment horizontal="center" vertical="center"/>
    </xf>
    <xf numFmtId="4" fontId="5" fillId="0" borderId="14" xfId="1" applyNumberFormat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4" fontId="5" fillId="5" borderId="3" xfId="1" applyNumberFormat="1" applyFont="1" applyFill="1" applyBorder="1" applyAlignment="1">
      <alignment horizontal="right" vertical="center" wrapText="1"/>
    </xf>
    <xf numFmtId="4" fontId="5" fillId="5" borderId="12" xfId="1" applyNumberFormat="1" applyFont="1" applyFill="1" applyBorder="1" applyAlignment="1">
      <alignment horizontal="left" vertical="center" wrapText="1"/>
    </xf>
    <xf numFmtId="0" fontId="6" fillId="0" borderId="1" xfId="1" quotePrefix="1" applyFont="1" applyFill="1" applyBorder="1" applyAlignment="1">
      <alignment horizontal="center" vertical="center"/>
    </xf>
    <xf numFmtId="4" fontId="5" fillId="0" borderId="14" xfId="1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2" fontId="8" fillId="0" borderId="2" xfId="1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center" vertical="center" wrapText="1"/>
    </xf>
    <xf numFmtId="0" fontId="15" fillId="0" borderId="1" xfId="1" applyFont="1" applyBorder="1" applyAlignment="1">
      <alignment horizontal="center" vertical="top" wrapText="1"/>
    </xf>
    <xf numFmtId="0" fontId="3" fillId="0" borderId="1" xfId="2" applyFont="1" applyFill="1" applyBorder="1" applyAlignment="1" applyProtection="1">
      <alignment horizontal="left" vertical="center" wrapText="1"/>
    </xf>
    <xf numFmtId="2" fontId="3" fillId="0" borderId="1" xfId="2" applyNumberFormat="1" applyFont="1" applyFill="1" applyBorder="1" applyAlignment="1">
      <alignment horizontal="center" vertical="center"/>
    </xf>
    <xf numFmtId="0" fontId="16" fillId="0" borderId="0" xfId="1" applyFont="1" applyBorder="1"/>
    <xf numFmtId="49" fontId="5" fillId="0" borderId="1" xfId="1" quotePrefix="1" applyNumberFormat="1" applyFont="1" applyFill="1" applyBorder="1" applyAlignment="1">
      <alignment horizontal="center" vertical="center"/>
    </xf>
    <xf numFmtId="166" fontId="5" fillId="0" borderId="2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166" fontId="3" fillId="0" borderId="2" xfId="1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4" fontId="3" fillId="0" borderId="2" xfId="1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vertical="center" wrapText="1"/>
    </xf>
    <xf numFmtId="0" fontId="3" fillId="8" borderId="1" xfId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5" fillId="0" borderId="1" xfId="1" quotePrefix="1" applyNumberFormat="1" applyFont="1" applyFill="1" applyBorder="1" applyAlignment="1">
      <alignment horizontal="center" vertical="center"/>
    </xf>
    <xf numFmtId="4" fontId="5" fillId="9" borderId="1" xfId="1" applyNumberFormat="1" applyFont="1" applyFill="1" applyBorder="1" applyAlignment="1">
      <alignment horizontal="center" vertical="center" wrapText="1"/>
    </xf>
    <xf numFmtId="4" fontId="5" fillId="9" borderId="5" xfId="1" applyNumberFormat="1" applyFont="1" applyFill="1" applyBorder="1" applyAlignment="1">
      <alignment horizontal="center" vertical="center" wrapText="1"/>
    </xf>
    <xf numFmtId="0" fontId="16" fillId="0" borderId="0" xfId="1" applyFont="1"/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2" fontId="16" fillId="0" borderId="0" xfId="1" applyNumberFormat="1" applyFont="1" applyAlignment="1">
      <alignment vertical="center"/>
    </xf>
    <xf numFmtId="2" fontId="16" fillId="0" borderId="0" xfId="1" applyNumberFormat="1" applyFont="1" applyFill="1" applyAlignment="1">
      <alignment horizontal="center" vertical="center"/>
    </xf>
    <xf numFmtId="0" fontId="16" fillId="0" borderId="0" xfId="1" applyNumberFormat="1" applyFont="1" applyFill="1" applyBorder="1" applyAlignment="1" applyProtection="1">
      <alignment vertical="top"/>
    </xf>
    <xf numFmtId="0" fontId="16" fillId="0" borderId="0" xfId="1" applyNumberFormat="1" applyFont="1" applyFill="1" applyBorder="1" applyAlignment="1" applyProtection="1">
      <alignment horizontal="center" vertical="top"/>
    </xf>
    <xf numFmtId="0" fontId="17" fillId="0" borderId="0" xfId="1" applyNumberFormat="1" applyFont="1" applyFill="1" applyBorder="1" applyAlignment="1" applyProtection="1">
      <alignment vertical="top"/>
    </xf>
    <xf numFmtId="4" fontId="3" fillId="0" borderId="5" xfId="1" applyNumberFormat="1" applyFont="1" applyFill="1" applyBorder="1" applyAlignment="1">
      <alignment horizontal="center" vertical="center"/>
    </xf>
    <xf numFmtId="4" fontId="3" fillId="0" borderId="5" xfId="1" applyNumberFormat="1" applyFont="1" applyBorder="1" applyAlignment="1">
      <alignment horizontal="center" vertical="center"/>
    </xf>
    <xf numFmtId="0" fontId="16" fillId="0" borderId="0" xfId="1" applyNumberFormat="1" applyFont="1" applyFill="1" applyBorder="1" applyAlignment="1" applyProtection="1">
      <alignment horizontal="left" vertical="top" wrapText="1"/>
    </xf>
    <xf numFmtId="165" fontId="5" fillId="9" borderId="2" xfId="1" applyNumberFormat="1" applyFont="1" applyFill="1" applyBorder="1" applyAlignment="1">
      <alignment horizontal="right" vertical="center" wrapText="1"/>
    </xf>
    <xf numFmtId="165" fontId="5" fillId="9" borderId="3" xfId="1" applyNumberFormat="1" applyFont="1" applyFill="1" applyBorder="1" applyAlignment="1">
      <alignment horizontal="right" vertical="center" wrapText="1"/>
    </xf>
    <xf numFmtId="165" fontId="5" fillId="9" borderId="4" xfId="1" applyNumberFormat="1" applyFont="1" applyFill="1" applyBorder="1" applyAlignment="1">
      <alignment horizontal="right" vertical="center" wrapText="1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/>
    </xf>
    <xf numFmtId="0" fontId="5" fillId="5" borderId="3" xfId="1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right" vertical="center"/>
    </xf>
    <xf numFmtId="0" fontId="5" fillId="5" borderId="3" xfId="1" applyFont="1" applyFill="1" applyBorder="1" applyAlignment="1">
      <alignment horizontal="right" vertical="center"/>
    </xf>
    <xf numFmtId="0" fontId="5" fillId="5" borderId="4" xfId="1" applyFont="1" applyFill="1" applyBorder="1" applyAlignment="1">
      <alignment horizontal="right" vertical="center"/>
    </xf>
    <xf numFmtId="165" fontId="5" fillId="6" borderId="2" xfId="1" applyNumberFormat="1" applyFont="1" applyFill="1" applyBorder="1" applyAlignment="1">
      <alignment horizontal="right" vertical="center" wrapText="1"/>
    </xf>
    <xf numFmtId="165" fontId="5" fillId="6" borderId="3" xfId="1" applyNumberFormat="1" applyFont="1" applyFill="1" applyBorder="1" applyAlignment="1">
      <alignment horizontal="right" vertical="center" wrapText="1"/>
    </xf>
    <xf numFmtId="165" fontId="5" fillId="6" borderId="4" xfId="1" applyNumberFormat="1" applyFont="1" applyFill="1" applyBorder="1" applyAlignment="1">
      <alignment horizontal="right" vertical="center" wrapText="1"/>
    </xf>
    <xf numFmtId="0" fontId="5" fillId="3" borderId="2" xfId="1" applyFont="1" applyFill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left" vertical="center" wrapText="1"/>
    </xf>
    <xf numFmtId="165" fontId="5" fillId="6" borderId="7" xfId="1" applyNumberFormat="1" applyFont="1" applyFill="1" applyBorder="1" applyAlignment="1">
      <alignment horizontal="right" vertical="center" wrapText="1"/>
    </xf>
    <xf numFmtId="165" fontId="5" fillId="6" borderId="8" xfId="1" applyNumberFormat="1" applyFont="1" applyFill="1" applyBorder="1" applyAlignment="1">
      <alignment horizontal="right" vertical="center" wrapText="1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</cellXfs>
  <cellStyles count="3">
    <cellStyle name="Normalny" xfId="0" builtinId="0"/>
    <cellStyle name="Normalny 2" xfId="1"/>
    <cellStyle name="Normalny_Wzór tabel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67"/>
  <sheetViews>
    <sheetView tabSelected="1" view="pageBreakPreview" zoomScaleNormal="100" zoomScaleSheetLayoutView="100" workbookViewId="0">
      <selection activeCell="L5" sqref="L5"/>
    </sheetView>
  </sheetViews>
  <sheetFormatPr defaultRowHeight="12" x14ac:dyDescent="0.25"/>
  <cols>
    <col min="1" max="1" width="5.28515625" style="4" customWidth="1"/>
    <col min="2" max="2" width="9" style="1" hidden="1" customWidth="1"/>
    <col min="3" max="3" width="9.85546875" style="3" customWidth="1"/>
    <col min="4" max="4" width="3.7109375" style="4" customWidth="1"/>
    <col min="5" max="5" width="44.85546875" style="1" customWidth="1"/>
    <col min="6" max="6" width="5.7109375" style="4" customWidth="1"/>
    <col min="7" max="7" width="8.28515625" style="5" customWidth="1"/>
    <col min="8" max="8" width="7.5703125" style="41" customWidth="1"/>
    <col min="9" max="9" width="11.140625" style="51" customWidth="1"/>
    <col min="10" max="252" width="9.140625" style="1"/>
    <col min="253" max="253" width="5.28515625" style="1" customWidth="1"/>
    <col min="254" max="254" width="0" style="1" hidden="1" customWidth="1"/>
    <col min="255" max="255" width="9.85546875" style="1" customWidth="1"/>
    <col min="256" max="256" width="3.7109375" style="1" customWidth="1"/>
    <col min="257" max="257" width="44.85546875" style="1" customWidth="1"/>
    <col min="258" max="258" width="5.7109375" style="1" customWidth="1"/>
    <col min="259" max="259" width="8.28515625" style="1" customWidth="1"/>
    <col min="260" max="260" width="7.5703125" style="1" customWidth="1"/>
    <col min="261" max="261" width="11.140625" style="1" customWidth="1"/>
    <col min="262" max="508" width="9.140625" style="1"/>
    <col min="509" max="509" width="5.28515625" style="1" customWidth="1"/>
    <col min="510" max="510" width="0" style="1" hidden="1" customWidth="1"/>
    <col min="511" max="511" width="9.85546875" style="1" customWidth="1"/>
    <col min="512" max="512" width="3.7109375" style="1" customWidth="1"/>
    <col min="513" max="513" width="44.85546875" style="1" customWidth="1"/>
    <col min="514" max="514" width="5.7109375" style="1" customWidth="1"/>
    <col min="515" max="515" width="8.28515625" style="1" customWidth="1"/>
    <col min="516" max="516" width="7.5703125" style="1" customWidth="1"/>
    <col min="517" max="517" width="11.140625" style="1" customWidth="1"/>
    <col min="518" max="764" width="9.140625" style="1"/>
    <col min="765" max="765" width="5.28515625" style="1" customWidth="1"/>
    <col min="766" max="766" width="0" style="1" hidden="1" customWidth="1"/>
    <col min="767" max="767" width="9.85546875" style="1" customWidth="1"/>
    <col min="768" max="768" width="3.7109375" style="1" customWidth="1"/>
    <col min="769" max="769" width="44.85546875" style="1" customWidth="1"/>
    <col min="770" max="770" width="5.7109375" style="1" customWidth="1"/>
    <col min="771" max="771" width="8.28515625" style="1" customWidth="1"/>
    <col min="772" max="772" width="7.5703125" style="1" customWidth="1"/>
    <col min="773" max="773" width="11.140625" style="1" customWidth="1"/>
    <col min="774" max="1020" width="9.140625" style="1"/>
    <col min="1021" max="1021" width="5.28515625" style="1" customWidth="1"/>
    <col min="1022" max="1022" width="0" style="1" hidden="1" customWidth="1"/>
    <col min="1023" max="1023" width="9.85546875" style="1" customWidth="1"/>
    <col min="1024" max="1024" width="3.7109375" style="1" customWidth="1"/>
    <col min="1025" max="1025" width="44.85546875" style="1" customWidth="1"/>
    <col min="1026" max="1026" width="5.7109375" style="1" customWidth="1"/>
    <col min="1027" max="1027" width="8.28515625" style="1" customWidth="1"/>
    <col min="1028" max="1028" width="7.5703125" style="1" customWidth="1"/>
    <col min="1029" max="1029" width="11.140625" style="1" customWidth="1"/>
    <col min="1030" max="1276" width="9.140625" style="1"/>
    <col min="1277" max="1277" width="5.28515625" style="1" customWidth="1"/>
    <col min="1278" max="1278" width="0" style="1" hidden="1" customWidth="1"/>
    <col min="1279" max="1279" width="9.85546875" style="1" customWidth="1"/>
    <col min="1280" max="1280" width="3.7109375" style="1" customWidth="1"/>
    <col min="1281" max="1281" width="44.85546875" style="1" customWidth="1"/>
    <col min="1282" max="1282" width="5.7109375" style="1" customWidth="1"/>
    <col min="1283" max="1283" width="8.28515625" style="1" customWidth="1"/>
    <col min="1284" max="1284" width="7.5703125" style="1" customWidth="1"/>
    <col min="1285" max="1285" width="11.140625" style="1" customWidth="1"/>
    <col min="1286" max="1532" width="9.140625" style="1"/>
    <col min="1533" max="1533" width="5.28515625" style="1" customWidth="1"/>
    <col min="1534" max="1534" width="0" style="1" hidden="1" customWidth="1"/>
    <col min="1535" max="1535" width="9.85546875" style="1" customWidth="1"/>
    <col min="1536" max="1536" width="3.7109375" style="1" customWidth="1"/>
    <col min="1537" max="1537" width="44.85546875" style="1" customWidth="1"/>
    <col min="1538" max="1538" width="5.7109375" style="1" customWidth="1"/>
    <col min="1539" max="1539" width="8.28515625" style="1" customWidth="1"/>
    <col min="1540" max="1540" width="7.5703125" style="1" customWidth="1"/>
    <col min="1541" max="1541" width="11.140625" style="1" customWidth="1"/>
    <col min="1542" max="1788" width="9.140625" style="1"/>
    <col min="1789" max="1789" width="5.28515625" style="1" customWidth="1"/>
    <col min="1790" max="1790" width="0" style="1" hidden="1" customWidth="1"/>
    <col min="1791" max="1791" width="9.85546875" style="1" customWidth="1"/>
    <col min="1792" max="1792" width="3.7109375" style="1" customWidth="1"/>
    <col min="1793" max="1793" width="44.85546875" style="1" customWidth="1"/>
    <col min="1794" max="1794" width="5.7109375" style="1" customWidth="1"/>
    <col min="1795" max="1795" width="8.28515625" style="1" customWidth="1"/>
    <col min="1796" max="1796" width="7.5703125" style="1" customWidth="1"/>
    <col min="1797" max="1797" width="11.140625" style="1" customWidth="1"/>
    <col min="1798" max="2044" width="9.140625" style="1"/>
    <col min="2045" max="2045" width="5.28515625" style="1" customWidth="1"/>
    <col min="2046" max="2046" width="0" style="1" hidden="1" customWidth="1"/>
    <col min="2047" max="2047" width="9.85546875" style="1" customWidth="1"/>
    <col min="2048" max="2048" width="3.7109375" style="1" customWidth="1"/>
    <col min="2049" max="2049" width="44.85546875" style="1" customWidth="1"/>
    <col min="2050" max="2050" width="5.7109375" style="1" customWidth="1"/>
    <col min="2051" max="2051" width="8.28515625" style="1" customWidth="1"/>
    <col min="2052" max="2052" width="7.5703125" style="1" customWidth="1"/>
    <col min="2053" max="2053" width="11.140625" style="1" customWidth="1"/>
    <col min="2054" max="2300" width="9.140625" style="1"/>
    <col min="2301" max="2301" width="5.28515625" style="1" customWidth="1"/>
    <col min="2302" max="2302" width="0" style="1" hidden="1" customWidth="1"/>
    <col min="2303" max="2303" width="9.85546875" style="1" customWidth="1"/>
    <col min="2304" max="2304" width="3.7109375" style="1" customWidth="1"/>
    <col min="2305" max="2305" width="44.85546875" style="1" customWidth="1"/>
    <col min="2306" max="2306" width="5.7109375" style="1" customWidth="1"/>
    <col min="2307" max="2307" width="8.28515625" style="1" customWidth="1"/>
    <col min="2308" max="2308" width="7.5703125" style="1" customWidth="1"/>
    <col min="2309" max="2309" width="11.140625" style="1" customWidth="1"/>
    <col min="2310" max="2556" width="9.140625" style="1"/>
    <col min="2557" max="2557" width="5.28515625" style="1" customWidth="1"/>
    <col min="2558" max="2558" width="0" style="1" hidden="1" customWidth="1"/>
    <col min="2559" max="2559" width="9.85546875" style="1" customWidth="1"/>
    <col min="2560" max="2560" width="3.7109375" style="1" customWidth="1"/>
    <col min="2561" max="2561" width="44.85546875" style="1" customWidth="1"/>
    <col min="2562" max="2562" width="5.7109375" style="1" customWidth="1"/>
    <col min="2563" max="2563" width="8.28515625" style="1" customWidth="1"/>
    <col min="2564" max="2564" width="7.5703125" style="1" customWidth="1"/>
    <col min="2565" max="2565" width="11.140625" style="1" customWidth="1"/>
    <col min="2566" max="2812" width="9.140625" style="1"/>
    <col min="2813" max="2813" width="5.28515625" style="1" customWidth="1"/>
    <col min="2814" max="2814" width="0" style="1" hidden="1" customWidth="1"/>
    <col min="2815" max="2815" width="9.85546875" style="1" customWidth="1"/>
    <col min="2816" max="2816" width="3.7109375" style="1" customWidth="1"/>
    <col min="2817" max="2817" width="44.85546875" style="1" customWidth="1"/>
    <col min="2818" max="2818" width="5.7109375" style="1" customWidth="1"/>
    <col min="2819" max="2819" width="8.28515625" style="1" customWidth="1"/>
    <col min="2820" max="2820" width="7.5703125" style="1" customWidth="1"/>
    <col min="2821" max="2821" width="11.140625" style="1" customWidth="1"/>
    <col min="2822" max="3068" width="9.140625" style="1"/>
    <col min="3069" max="3069" width="5.28515625" style="1" customWidth="1"/>
    <col min="3070" max="3070" width="0" style="1" hidden="1" customWidth="1"/>
    <col min="3071" max="3071" width="9.85546875" style="1" customWidth="1"/>
    <col min="3072" max="3072" width="3.7109375" style="1" customWidth="1"/>
    <col min="3073" max="3073" width="44.85546875" style="1" customWidth="1"/>
    <col min="3074" max="3074" width="5.7109375" style="1" customWidth="1"/>
    <col min="3075" max="3075" width="8.28515625" style="1" customWidth="1"/>
    <col min="3076" max="3076" width="7.5703125" style="1" customWidth="1"/>
    <col min="3077" max="3077" width="11.140625" style="1" customWidth="1"/>
    <col min="3078" max="3324" width="9.140625" style="1"/>
    <col min="3325" max="3325" width="5.28515625" style="1" customWidth="1"/>
    <col min="3326" max="3326" width="0" style="1" hidden="1" customWidth="1"/>
    <col min="3327" max="3327" width="9.85546875" style="1" customWidth="1"/>
    <col min="3328" max="3328" width="3.7109375" style="1" customWidth="1"/>
    <col min="3329" max="3329" width="44.85546875" style="1" customWidth="1"/>
    <col min="3330" max="3330" width="5.7109375" style="1" customWidth="1"/>
    <col min="3331" max="3331" width="8.28515625" style="1" customWidth="1"/>
    <col min="3332" max="3332" width="7.5703125" style="1" customWidth="1"/>
    <col min="3333" max="3333" width="11.140625" style="1" customWidth="1"/>
    <col min="3334" max="3580" width="9.140625" style="1"/>
    <col min="3581" max="3581" width="5.28515625" style="1" customWidth="1"/>
    <col min="3582" max="3582" width="0" style="1" hidden="1" customWidth="1"/>
    <col min="3583" max="3583" width="9.85546875" style="1" customWidth="1"/>
    <col min="3584" max="3584" width="3.7109375" style="1" customWidth="1"/>
    <col min="3585" max="3585" width="44.85546875" style="1" customWidth="1"/>
    <col min="3586" max="3586" width="5.7109375" style="1" customWidth="1"/>
    <col min="3587" max="3587" width="8.28515625" style="1" customWidth="1"/>
    <col min="3588" max="3588" width="7.5703125" style="1" customWidth="1"/>
    <col min="3589" max="3589" width="11.140625" style="1" customWidth="1"/>
    <col min="3590" max="3836" width="9.140625" style="1"/>
    <col min="3837" max="3837" width="5.28515625" style="1" customWidth="1"/>
    <col min="3838" max="3838" width="0" style="1" hidden="1" customWidth="1"/>
    <col min="3839" max="3839" width="9.85546875" style="1" customWidth="1"/>
    <col min="3840" max="3840" width="3.7109375" style="1" customWidth="1"/>
    <col min="3841" max="3841" width="44.85546875" style="1" customWidth="1"/>
    <col min="3842" max="3842" width="5.7109375" style="1" customWidth="1"/>
    <col min="3843" max="3843" width="8.28515625" style="1" customWidth="1"/>
    <col min="3844" max="3844" width="7.5703125" style="1" customWidth="1"/>
    <col min="3845" max="3845" width="11.140625" style="1" customWidth="1"/>
    <col min="3846" max="4092" width="9.140625" style="1"/>
    <col min="4093" max="4093" width="5.28515625" style="1" customWidth="1"/>
    <col min="4094" max="4094" width="0" style="1" hidden="1" customWidth="1"/>
    <col min="4095" max="4095" width="9.85546875" style="1" customWidth="1"/>
    <col min="4096" max="4096" width="3.7109375" style="1" customWidth="1"/>
    <col min="4097" max="4097" width="44.85546875" style="1" customWidth="1"/>
    <col min="4098" max="4098" width="5.7109375" style="1" customWidth="1"/>
    <col min="4099" max="4099" width="8.28515625" style="1" customWidth="1"/>
    <col min="4100" max="4100" width="7.5703125" style="1" customWidth="1"/>
    <col min="4101" max="4101" width="11.140625" style="1" customWidth="1"/>
    <col min="4102" max="4348" width="9.140625" style="1"/>
    <col min="4349" max="4349" width="5.28515625" style="1" customWidth="1"/>
    <col min="4350" max="4350" width="0" style="1" hidden="1" customWidth="1"/>
    <col min="4351" max="4351" width="9.85546875" style="1" customWidth="1"/>
    <col min="4352" max="4352" width="3.7109375" style="1" customWidth="1"/>
    <col min="4353" max="4353" width="44.85546875" style="1" customWidth="1"/>
    <col min="4354" max="4354" width="5.7109375" style="1" customWidth="1"/>
    <col min="4355" max="4355" width="8.28515625" style="1" customWidth="1"/>
    <col min="4356" max="4356" width="7.5703125" style="1" customWidth="1"/>
    <col min="4357" max="4357" width="11.140625" style="1" customWidth="1"/>
    <col min="4358" max="4604" width="9.140625" style="1"/>
    <col min="4605" max="4605" width="5.28515625" style="1" customWidth="1"/>
    <col min="4606" max="4606" width="0" style="1" hidden="1" customWidth="1"/>
    <col min="4607" max="4607" width="9.85546875" style="1" customWidth="1"/>
    <col min="4608" max="4608" width="3.7109375" style="1" customWidth="1"/>
    <col min="4609" max="4609" width="44.85546875" style="1" customWidth="1"/>
    <col min="4610" max="4610" width="5.7109375" style="1" customWidth="1"/>
    <col min="4611" max="4611" width="8.28515625" style="1" customWidth="1"/>
    <col min="4612" max="4612" width="7.5703125" style="1" customWidth="1"/>
    <col min="4613" max="4613" width="11.140625" style="1" customWidth="1"/>
    <col min="4614" max="4860" width="9.140625" style="1"/>
    <col min="4861" max="4861" width="5.28515625" style="1" customWidth="1"/>
    <col min="4862" max="4862" width="0" style="1" hidden="1" customWidth="1"/>
    <col min="4863" max="4863" width="9.85546875" style="1" customWidth="1"/>
    <col min="4864" max="4864" width="3.7109375" style="1" customWidth="1"/>
    <col min="4865" max="4865" width="44.85546875" style="1" customWidth="1"/>
    <col min="4866" max="4866" width="5.7109375" style="1" customWidth="1"/>
    <col min="4867" max="4867" width="8.28515625" style="1" customWidth="1"/>
    <col min="4868" max="4868" width="7.5703125" style="1" customWidth="1"/>
    <col min="4869" max="4869" width="11.140625" style="1" customWidth="1"/>
    <col min="4870" max="5116" width="9.140625" style="1"/>
    <col min="5117" max="5117" width="5.28515625" style="1" customWidth="1"/>
    <col min="5118" max="5118" width="0" style="1" hidden="1" customWidth="1"/>
    <col min="5119" max="5119" width="9.85546875" style="1" customWidth="1"/>
    <col min="5120" max="5120" width="3.7109375" style="1" customWidth="1"/>
    <col min="5121" max="5121" width="44.85546875" style="1" customWidth="1"/>
    <col min="5122" max="5122" width="5.7109375" style="1" customWidth="1"/>
    <col min="5123" max="5123" width="8.28515625" style="1" customWidth="1"/>
    <col min="5124" max="5124" width="7.5703125" style="1" customWidth="1"/>
    <col min="5125" max="5125" width="11.140625" style="1" customWidth="1"/>
    <col min="5126" max="5372" width="9.140625" style="1"/>
    <col min="5373" max="5373" width="5.28515625" style="1" customWidth="1"/>
    <col min="5374" max="5374" width="0" style="1" hidden="1" customWidth="1"/>
    <col min="5375" max="5375" width="9.85546875" style="1" customWidth="1"/>
    <col min="5376" max="5376" width="3.7109375" style="1" customWidth="1"/>
    <col min="5377" max="5377" width="44.85546875" style="1" customWidth="1"/>
    <col min="5378" max="5378" width="5.7109375" style="1" customWidth="1"/>
    <col min="5379" max="5379" width="8.28515625" style="1" customWidth="1"/>
    <col min="5380" max="5380" width="7.5703125" style="1" customWidth="1"/>
    <col min="5381" max="5381" width="11.140625" style="1" customWidth="1"/>
    <col min="5382" max="5628" width="9.140625" style="1"/>
    <col min="5629" max="5629" width="5.28515625" style="1" customWidth="1"/>
    <col min="5630" max="5630" width="0" style="1" hidden="1" customWidth="1"/>
    <col min="5631" max="5631" width="9.85546875" style="1" customWidth="1"/>
    <col min="5632" max="5632" width="3.7109375" style="1" customWidth="1"/>
    <col min="5633" max="5633" width="44.85546875" style="1" customWidth="1"/>
    <col min="5634" max="5634" width="5.7109375" style="1" customWidth="1"/>
    <col min="5635" max="5635" width="8.28515625" style="1" customWidth="1"/>
    <col min="5636" max="5636" width="7.5703125" style="1" customWidth="1"/>
    <col min="5637" max="5637" width="11.140625" style="1" customWidth="1"/>
    <col min="5638" max="5884" width="9.140625" style="1"/>
    <col min="5885" max="5885" width="5.28515625" style="1" customWidth="1"/>
    <col min="5886" max="5886" width="0" style="1" hidden="1" customWidth="1"/>
    <col min="5887" max="5887" width="9.85546875" style="1" customWidth="1"/>
    <col min="5888" max="5888" width="3.7109375" style="1" customWidth="1"/>
    <col min="5889" max="5889" width="44.85546875" style="1" customWidth="1"/>
    <col min="5890" max="5890" width="5.7109375" style="1" customWidth="1"/>
    <col min="5891" max="5891" width="8.28515625" style="1" customWidth="1"/>
    <col min="5892" max="5892" width="7.5703125" style="1" customWidth="1"/>
    <col min="5893" max="5893" width="11.140625" style="1" customWidth="1"/>
    <col min="5894" max="6140" width="9.140625" style="1"/>
    <col min="6141" max="6141" width="5.28515625" style="1" customWidth="1"/>
    <col min="6142" max="6142" width="0" style="1" hidden="1" customWidth="1"/>
    <col min="6143" max="6143" width="9.85546875" style="1" customWidth="1"/>
    <col min="6144" max="6144" width="3.7109375" style="1" customWidth="1"/>
    <col min="6145" max="6145" width="44.85546875" style="1" customWidth="1"/>
    <col min="6146" max="6146" width="5.7109375" style="1" customWidth="1"/>
    <col min="6147" max="6147" width="8.28515625" style="1" customWidth="1"/>
    <col min="6148" max="6148" width="7.5703125" style="1" customWidth="1"/>
    <col min="6149" max="6149" width="11.140625" style="1" customWidth="1"/>
    <col min="6150" max="6396" width="9.140625" style="1"/>
    <col min="6397" max="6397" width="5.28515625" style="1" customWidth="1"/>
    <col min="6398" max="6398" width="0" style="1" hidden="1" customWidth="1"/>
    <col min="6399" max="6399" width="9.85546875" style="1" customWidth="1"/>
    <col min="6400" max="6400" width="3.7109375" style="1" customWidth="1"/>
    <col min="6401" max="6401" width="44.85546875" style="1" customWidth="1"/>
    <col min="6402" max="6402" width="5.7109375" style="1" customWidth="1"/>
    <col min="6403" max="6403" width="8.28515625" style="1" customWidth="1"/>
    <col min="6404" max="6404" width="7.5703125" style="1" customWidth="1"/>
    <col min="6405" max="6405" width="11.140625" style="1" customWidth="1"/>
    <col min="6406" max="6652" width="9.140625" style="1"/>
    <col min="6653" max="6653" width="5.28515625" style="1" customWidth="1"/>
    <col min="6654" max="6654" width="0" style="1" hidden="1" customWidth="1"/>
    <col min="6655" max="6655" width="9.85546875" style="1" customWidth="1"/>
    <col min="6656" max="6656" width="3.7109375" style="1" customWidth="1"/>
    <col min="6657" max="6657" width="44.85546875" style="1" customWidth="1"/>
    <col min="6658" max="6658" width="5.7109375" style="1" customWidth="1"/>
    <col min="6659" max="6659" width="8.28515625" style="1" customWidth="1"/>
    <col min="6660" max="6660" width="7.5703125" style="1" customWidth="1"/>
    <col min="6661" max="6661" width="11.140625" style="1" customWidth="1"/>
    <col min="6662" max="6908" width="9.140625" style="1"/>
    <col min="6909" max="6909" width="5.28515625" style="1" customWidth="1"/>
    <col min="6910" max="6910" width="0" style="1" hidden="1" customWidth="1"/>
    <col min="6911" max="6911" width="9.85546875" style="1" customWidth="1"/>
    <col min="6912" max="6912" width="3.7109375" style="1" customWidth="1"/>
    <col min="6913" max="6913" width="44.85546875" style="1" customWidth="1"/>
    <col min="6914" max="6914" width="5.7109375" style="1" customWidth="1"/>
    <col min="6915" max="6915" width="8.28515625" style="1" customWidth="1"/>
    <col min="6916" max="6916" width="7.5703125" style="1" customWidth="1"/>
    <col min="6917" max="6917" width="11.140625" style="1" customWidth="1"/>
    <col min="6918" max="7164" width="9.140625" style="1"/>
    <col min="7165" max="7165" width="5.28515625" style="1" customWidth="1"/>
    <col min="7166" max="7166" width="0" style="1" hidden="1" customWidth="1"/>
    <col min="7167" max="7167" width="9.85546875" style="1" customWidth="1"/>
    <col min="7168" max="7168" width="3.7109375" style="1" customWidth="1"/>
    <col min="7169" max="7169" width="44.85546875" style="1" customWidth="1"/>
    <col min="7170" max="7170" width="5.7109375" style="1" customWidth="1"/>
    <col min="7171" max="7171" width="8.28515625" style="1" customWidth="1"/>
    <col min="7172" max="7172" width="7.5703125" style="1" customWidth="1"/>
    <col min="7173" max="7173" width="11.140625" style="1" customWidth="1"/>
    <col min="7174" max="7420" width="9.140625" style="1"/>
    <col min="7421" max="7421" width="5.28515625" style="1" customWidth="1"/>
    <col min="7422" max="7422" width="0" style="1" hidden="1" customWidth="1"/>
    <col min="7423" max="7423" width="9.85546875" style="1" customWidth="1"/>
    <col min="7424" max="7424" width="3.7109375" style="1" customWidth="1"/>
    <col min="7425" max="7425" width="44.85546875" style="1" customWidth="1"/>
    <col min="7426" max="7426" width="5.7109375" style="1" customWidth="1"/>
    <col min="7427" max="7427" width="8.28515625" style="1" customWidth="1"/>
    <col min="7428" max="7428" width="7.5703125" style="1" customWidth="1"/>
    <col min="7429" max="7429" width="11.140625" style="1" customWidth="1"/>
    <col min="7430" max="7676" width="9.140625" style="1"/>
    <col min="7677" max="7677" width="5.28515625" style="1" customWidth="1"/>
    <col min="7678" max="7678" width="0" style="1" hidden="1" customWidth="1"/>
    <col min="7679" max="7679" width="9.85546875" style="1" customWidth="1"/>
    <col min="7680" max="7680" width="3.7109375" style="1" customWidth="1"/>
    <col min="7681" max="7681" width="44.85546875" style="1" customWidth="1"/>
    <col min="7682" max="7682" width="5.7109375" style="1" customWidth="1"/>
    <col min="7683" max="7683" width="8.28515625" style="1" customWidth="1"/>
    <col min="7684" max="7684" width="7.5703125" style="1" customWidth="1"/>
    <col min="7685" max="7685" width="11.140625" style="1" customWidth="1"/>
    <col min="7686" max="7932" width="9.140625" style="1"/>
    <col min="7933" max="7933" width="5.28515625" style="1" customWidth="1"/>
    <col min="7934" max="7934" width="0" style="1" hidden="1" customWidth="1"/>
    <col min="7935" max="7935" width="9.85546875" style="1" customWidth="1"/>
    <col min="7936" max="7936" width="3.7109375" style="1" customWidth="1"/>
    <col min="7937" max="7937" width="44.85546875" style="1" customWidth="1"/>
    <col min="7938" max="7938" width="5.7109375" style="1" customWidth="1"/>
    <col min="7939" max="7939" width="8.28515625" style="1" customWidth="1"/>
    <col min="7940" max="7940" width="7.5703125" style="1" customWidth="1"/>
    <col min="7941" max="7941" width="11.140625" style="1" customWidth="1"/>
    <col min="7942" max="8188" width="9.140625" style="1"/>
    <col min="8189" max="8189" width="5.28515625" style="1" customWidth="1"/>
    <col min="8190" max="8190" width="0" style="1" hidden="1" customWidth="1"/>
    <col min="8191" max="8191" width="9.85546875" style="1" customWidth="1"/>
    <col min="8192" max="8192" width="3.7109375" style="1" customWidth="1"/>
    <col min="8193" max="8193" width="44.85546875" style="1" customWidth="1"/>
    <col min="8194" max="8194" width="5.7109375" style="1" customWidth="1"/>
    <col min="8195" max="8195" width="8.28515625" style="1" customWidth="1"/>
    <col min="8196" max="8196" width="7.5703125" style="1" customWidth="1"/>
    <col min="8197" max="8197" width="11.140625" style="1" customWidth="1"/>
    <col min="8198" max="8444" width="9.140625" style="1"/>
    <col min="8445" max="8445" width="5.28515625" style="1" customWidth="1"/>
    <col min="8446" max="8446" width="0" style="1" hidden="1" customWidth="1"/>
    <col min="8447" max="8447" width="9.85546875" style="1" customWidth="1"/>
    <col min="8448" max="8448" width="3.7109375" style="1" customWidth="1"/>
    <col min="8449" max="8449" width="44.85546875" style="1" customWidth="1"/>
    <col min="8450" max="8450" width="5.7109375" style="1" customWidth="1"/>
    <col min="8451" max="8451" width="8.28515625" style="1" customWidth="1"/>
    <col min="8452" max="8452" width="7.5703125" style="1" customWidth="1"/>
    <col min="8453" max="8453" width="11.140625" style="1" customWidth="1"/>
    <col min="8454" max="8700" width="9.140625" style="1"/>
    <col min="8701" max="8701" width="5.28515625" style="1" customWidth="1"/>
    <col min="8702" max="8702" width="0" style="1" hidden="1" customWidth="1"/>
    <col min="8703" max="8703" width="9.85546875" style="1" customWidth="1"/>
    <col min="8704" max="8704" width="3.7109375" style="1" customWidth="1"/>
    <col min="8705" max="8705" width="44.85546875" style="1" customWidth="1"/>
    <col min="8706" max="8706" width="5.7109375" style="1" customWidth="1"/>
    <col min="8707" max="8707" width="8.28515625" style="1" customWidth="1"/>
    <col min="8708" max="8708" width="7.5703125" style="1" customWidth="1"/>
    <col min="8709" max="8709" width="11.140625" style="1" customWidth="1"/>
    <col min="8710" max="8956" width="9.140625" style="1"/>
    <col min="8957" max="8957" width="5.28515625" style="1" customWidth="1"/>
    <col min="8958" max="8958" width="0" style="1" hidden="1" customWidth="1"/>
    <col min="8959" max="8959" width="9.85546875" style="1" customWidth="1"/>
    <col min="8960" max="8960" width="3.7109375" style="1" customWidth="1"/>
    <col min="8961" max="8961" width="44.85546875" style="1" customWidth="1"/>
    <col min="8962" max="8962" width="5.7109375" style="1" customWidth="1"/>
    <col min="8963" max="8963" width="8.28515625" style="1" customWidth="1"/>
    <col min="8964" max="8964" width="7.5703125" style="1" customWidth="1"/>
    <col min="8965" max="8965" width="11.140625" style="1" customWidth="1"/>
    <col min="8966" max="9212" width="9.140625" style="1"/>
    <col min="9213" max="9213" width="5.28515625" style="1" customWidth="1"/>
    <col min="9214" max="9214" width="0" style="1" hidden="1" customWidth="1"/>
    <col min="9215" max="9215" width="9.85546875" style="1" customWidth="1"/>
    <col min="9216" max="9216" width="3.7109375" style="1" customWidth="1"/>
    <col min="9217" max="9217" width="44.85546875" style="1" customWidth="1"/>
    <col min="9218" max="9218" width="5.7109375" style="1" customWidth="1"/>
    <col min="9219" max="9219" width="8.28515625" style="1" customWidth="1"/>
    <col min="9220" max="9220" width="7.5703125" style="1" customWidth="1"/>
    <col min="9221" max="9221" width="11.140625" style="1" customWidth="1"/>
    <col min="9222" max="9468" width="9.140625" style="1"/>
    <col min="9469" max="9469" width="5.28515625" style="1" customWidth="1"/>
    <col min="9470" max="9470" width="0" style="1" hidden="1" customWidth="1"/>
    <col min="9471" max="9471" width="9.85546875" style="1" customWidth="1"/>
    <col min="9472" max="9472" width="3.7109375" style="1" customWidth="1"/>
    <col min="9473" max="9473" width="44.85546875" style="1" customWidth="1"/>
    <col min="9474" max="9474" width="5.7109375" style="1" customWidth="1"/>
    <col min="9475" max="9475" width="8.28515625" style="1" customWidth="1"/>
    <col min="9476" max="9476" width="7.5703125" style="1" customWidth="1"/>
    <col min="9477" max="9477" width="11.140625" style="1" customWidth="1"/>
    <col min="9478" max="9724" width="9.140625" style="1"/>
    <col min="9725" max="9725" width="5.28515625" style="1" customWidth="1"/>
    <col min="9726" max="9726" width="0" style="1" hidden="1" customWidth="1"/>
    <col min="9727" max="9727" width="9.85546875" style="1" customWidth="1"/>
    <col min="9728" max="9728" width="3.7109375" style="1" customWidth="1"/>
    <col min="9729" max="9729" width="44.85546875" style="1" customWidth="1"/>
    <col min="9730" max="9730" width="5.7109375" style="1" customWidth="1"/>
    <col min="9731" max="9731" width="8.28515625" style="1" customWidth="1"/>
    <col min="9732" max="9732" width="7.5703125" style="1" customWidth="1"/>
    <col min="9733" max="9733" width="11.140625" style="1" customWidth="1"/>
    <col min="9734" max="9980" width="9.140625" style="1"/>
    <col min="9981" max="9981" width="5.28515625" style="1" customWidth="1"/>
    <col min="9982" max="9982" width="0" style="1" hidden="1" customWidth="1"/>
    <col min="9983" max="9983" width="9.85546875" style="1" customWidth="1"/>
    <col min="9984" max="9984" width="3.7109375" style="1" customWidth="1"/>
    <col min="9985" max="9985" width="44.85546875" style="1" customWidth="1"/>
    <col min="9986" max="9986" width="5.7109375" style="1" customWidth="1"/>
    <col min="9987" max="9987" width="8.28515625" style="1" customWidth="1"/>
    <col min="9988" max="9988" width="7.5703125" style="1" customWidth="1"/>
    <col min="9989" max="9989" width="11.140625" style="1" customWidth="1"/>
    <col min="9990" max="10236" width="9.140625" style="1"/>
    <col min="10237" max="10237" width="5.28515625" style="1" customWidth="1"/>
    <col min="10238" max="10238" width="0" style="1" hidden="1" customWidth="1"/>
    <col min="10239" max="10239" width="9.85546875" style="1" customWidth="1"/>
    <col min="10240" max="10240" width="3.7109375" style="1" customWidth="1"/>
    <col min="10241" max="10241" width="44.85546875" style="1" customWidth="1"/>
    <col min="10242" max="10242" width="5.7109375" style="1" customWidth="1"/>
    <col min="10243" max="10243" width="8.28515625" style="1" customWidth="1"/>
    <col min="10244" max="10244" width="7.5703125" style="1" customWidth="1"/>
    <col min="10245" max="10245" width="11.140625" style="1" customWidth="1"/>
    <col min="10246" max="10492" width="9.140625" style="1"/>
    <col min="10493" max="10493" width="5.28515625" style="1" customWidth="1"/>
    <col min="10494" max="10494" width="0" style="1" hidden="1" customWidth="1"/>
    <col min="10495" max="10495" width="9.85546875" style="1" customWidth="1"/>
    <col min="10496" max="10496" width="3.7109375" style="1" customWidth="1"/>
    <col min="10497" max="10497" width="44.85546875" style="1" customWidth="1"/>
    <col min="10498" max="10498" width="5.7109375" style="1" customWidth="1"/>
    <col min="10499" max="10499" width="8.28515625" style="1" customWidth="1"/>
    <col min="10500" max="10500" width="7.5703125" style="1" customWidth="1"/>
    <col min="10501" max="10501" width="11.140625" style="1" customWidth="1"/>
    <col min="10502" max="10748" width="9.140625" style="1"/>
    <col min="10749" max="10749" width="5.28515625" style="1" customWidth="1"/>
    <col min="10750" max="10750" width="0" style="1" hidden="1" customWidth="1"/>
    <col min="10751" max="10751" width="9.85546875" style="1" customWidth="1"/>
    <col min="10752" max="10752" width="3.7109375" style="1" customWidth="1"/>
    <col min="10753" max="10753" width="44.85546875" style="1" customWidth="1"/>
    <col min="10754" max="10754" width="5.7109375" style="1" customWidth="1"/>
    <col min="10755" max="10755" width="8.28515625" style="1" customWidth="1"/>
    <col min="10756" max="10756" width="7.5703125" style="1" customWidth="1"/>
    <col min="10757" max="10757" width="11.140625" style="1" customWidth="1"/>
    <col min="10758" max="11004" width="9.140625" style="1"/>
    <col min="11005" max="11005" width="5.28515625" style="1" customWidth="1"/>
    <col min="11006" max="11006" width="0" style="1" hidden="1" customWidth="1"/>
    <col min="11007" max="11007" width="9.85546875" style="1" customWidth="1"/>
    <col min="11008" max="11008" width="3.7109375" style="1" customWidth="1"/>
    <col min="11009" max="11009" width="44.85546875" style="1" customWidth="1"/>
    <col min="11010" max="11010" width="5.7109375" style="1" customWidth="1"/>
    <col min="11011" max="11011" width="8.28515625" style="1" customWidth="1"/>
    <col min="11012" max="11012" width="7.5703125" style="1" customWidth="1"/>
    <col min="11013" max="11013" width="11.140625" style="1" customWidth="1"/>
    <col min="11014" max="11260" width="9.140625" style="1"/>
    <col min="11261" max="11261" width="5.28515625" style="1" customWidth="1"/>
    <col min="11262" max="11262" width="0" style="1" hidden="1" customWidth="1"/>
    <col min="11263" max="11263" width="9.85546875" style="1" customWidth="1"/>
    <col min="11264" max="11264" width="3.7109375" style="1" customWidth="1"/>
    <col min="11265" max="11265" width="44.85546875" style="1" customWidth="1"/>
    <col min="11266" max="11266" width="5.7109375" style="1" customWidth="1"/>
    <col min="11267" max="11267" width="8.28515625" style="1" customWidth="1"/>
    <col min="11268" max="11268" width="7.5703125" style="1" customWidth="1"/>
    <col min="11269" max="11269" width="11.140625" style="1" customWidth="1"/>
    <col min="11270" max="11516" width="9.140625" style="1"/>
    <col min="11517" max="11517" width="5.28515625" style="1" customWidth="1"/>
    <col min="11518" max="11518" width="0" style="1" hidden="1" customWidth="1"/>
    <col min="11519" max="11519" width="9.85546875" style="1" customWidth="1"/>
    <col min="11520" max="11520" width="3.7109375" style="1" customWidth="1"/>
    <col min="11521" max="11521" width="44.85546875" style="1" customWidth="1"/>
    <col min="11522" max="11522" width="5.7109375" style="1" customWidth="1"/>
    <col min="11523" max="11523" width="8.28515625" style="1" customWidth="1"/>
    <col min="11524" max="11524" width="7.5703125" style="1" customWidth="1"/>
    <col min="11525" max="11525" width="11.140625" style="1" customWidth="1"/>
    <col min="11526" max="11772" width="9.140625" style="1"/>
    <col min="11773" max="11773" width="5.28515625" style="1" customWidth="1"/>
    <col min="11774" max="11774" width="0" style="1" hidden="1" customWidth="1"/>
    <col min="11775" max="11775" width="9.85546875" style="1" customWidth="1"/>
    <col min="11776" max="11776" width="3.7109375" style="1" customWidth="1"/>
    <col min="11777" max="11777" width="44.85546875" style="1" customWidth="1"/>
    <col min="11778" max="11778" width="5.7109375" style="1" customWidth="1"/>
    <col min="11779" max="11779" width="8.28515625" style="1" customWidth="1"/>
    <col min="11780" max="11780" width="7.5703125" style="1" customWidth="1"/>
    <col min="11781" max="11781" width="11.140625" style="1" customWidth="1"/>
    <col min="11782" max="12028" width="9.140625" style="1"/>
    <col min="12029" max="12029" width="5.28515625" style="1" customWidth="1"/>
    <col min="12030" max="12030" width="0" style="1" hidden="1" customWidth="1"/>
    <col min="12031" max="12031" width="9.85546875" style="1" customWidth="1"/>
    <col min="12032" max="12032" width="3.7109375" style="1" customWidth="1"/>
    <col min="12033" max="12033" width="44.85546875" style="1" customWidth="1"/>
    <col min="12034" max="12034" width="5.7109375" style="1" customWidth="1"/>
    <col min="12035" max="12035" width="8.28515625" style="1" customWidth="1"/>
    <col min="12036" max="12036" width="7.5703125" style="1" customWidth="1"/>
    <col min="12037" max="12037" width="11.140625" style="1" customWidth="1"/>
    <col min="12038" max="12284" width="9.140625" style="1"/>
    <col min="12285" max="12285" width="5.28515625" style="1" customWidth="1"/>
    <col min="12286" max="12286" width="0" style="1" hidden="1" customWidth="1"/>
    <col min="12287" max="12287" width="9.85546875" style="1" customWidth="1"/>
    <col min="12288" max="12288" width="3.7109375" style="1" customWidth="1"/>
    <col min="12289" max="12289" width="44.85546875" style="1" customWidth="1"/>
    <col min="12290" max="12290" width="5.7109375" style="1" customWidth="1"/>
    <col min="12291" max="12291" width="8.28515625" style="1" customWidth="1"/>
    <col min="12292" max="12292" width="7.5703125" style="1" customWidth="1"/>
    <col min="12293" max="12293" width="11.140625" style="1" customWidth="1"/>
    <col min="12294" max="12540" width="9.140625" style="1"/>
    <col min="12541" max="12541" width="5.28515625" style="1" customWidth="1"/>
    <col min="12542" max="12542" width="0" style="1" hidden="1" customWidth="1"/>
    <col min="12543" max="12543" width="9.85546875" style="1" customWidth="1"/>
    <col min="12544" max="12544" width="3.7109375" style="1" customWidth="1"/>
    <col min="12545" max="12545" width="44.85546875" style="1" customWidth="1"/>
    <col min="12546" max="12546" width="5.7109375" style="1" customWidth="1"/>
    <col min="12547" max="12547" width="8.28515625" style="1" customWidth="1"/>
    <col min="12548" max="12548" width="7.5703125" style="1" customWidth="1"/>
    <col min="12549" max="12549" width="11.140625" style="1" customWidth="1"/>
    <col min="12550" max="12796" width="9.140625" style="1"/>
    <col min="12797" max="12797" width="5.28515625" style="1" customWidth="1"/>
    <col min="12798" max="12798" width="0" style="1" hidden="1" customWidth="1"/>
    <col min="12799" max="12799" width="9.85546875" style="1" customWidth="1"/>
    <col min="12800" max="12800" width="3.7109375" style="1" customWidth="1"/>
    <col min="12801" max="12801" width="44.85546875" style="1" customWidth="1"/>
    <col min="12802" max="12802" width="5.7109375" style="1" customWidth="1"/>
    <col min="12803" max="12803" width="8.28515625" style="1" customWidth="1"/>
    <col min="12804" max="12804" width="7.5703125" style="1" customWidth="1"/>
    <col min="12805" max="12805" width="11.140625" style="1" customWidth="1"/>
    <col min="12806" max="13052" width="9.140625" style="1"/>
    <col min="13053" max="13053" width="5.28515625" style="1" customWidth="1"/>
    <col min="13054" max="13054" width="0" style="1" hidden="1" customWidth="1"/>
    <col min="13055" max="13055" width="9.85546875" style="1" customWidth="1"/>
    <col min="13056" max="13056" width="3.7109375" style="1" customWidth="1"/>
    <col min="13057" max="13057" width="44.85546875" style="1" customWidth="1"/>
    <col min="13058" max="13058" width="5.7109375" style="1" customWidth="1"/>
    <col min="13059" max="13059" width="8.28515625" style="1" customWidth="1"/>
    <col min="13060" max="13060" width="7.5703125" style="1" customWidth="1"/>
    <col min="13061" max="13061" width="11.140625" style="1" customWidth="1"/>
    <col min="13062" max="13308" width="9.140625" style="1"/>
    <col min="13309" max="13309" width="5.28515625" style="1" customWidth="1"/>
    <col min="13310" max="13310" width="0" style="1" hidden="1" customWidth="1"/>
    <col min="13311" max="13311" width="9.85546875" style="1" customWidth="1"/>
    <col min="13312" max="13312" width="3.7109375" style="1" customWidth="1"/>
    <col min="13313" max="13313" width="44.85546875" style="1" customWidth="1"/>
    <col min="13314" max="13314" width="5.7109375" style="1" customWidth="1"/>
    <col min="13315" max="13315" width="8.28515625" style="1" customWidth="1"/>
    <col min="13316" max="13316" width="7.5703125" style="1" customWidth="1"/>
    <col min="13317" max="13317" width="11.140625" style="1" customWidth="1"/>
    <col min="13318" max="13564" width="9.140625" style="1"/>
    <col min="13565" max="13565" width="5.28515625" style="1" customWidth="1"/>
    <col min="13566" max="13566" width="0" style="1" hidden="1" customWidth="1"/>
    <col min="13567" max="13567" width="9.85546875" style="1" customWidth="1"/>
    <col min="13568" max="13568" width="3.7109375" style="1" customWidth="1"/>
    <col min="13569" max="13569" width="44.85546875" style="1" customWidth="1"/>
    <col min="13570" max="13570" width="5.7109375" style="1" customWidth="1"/>
    <col min="13571" max="13571" width="8.28515625" style="1" customWidth="1"/>
    <col min="13572" max="13572" width="7.5703125" style="1" customWidth="1"/>
    <col min="13573" max="13573" width="11.140625" style="1" customWidth="1"/>
    <col min="13574" max="13820" width="9.140625" style="1"/>
    <col min="13821" max="13821" width="5.28515625" style="1" customWidth="1"/>
    <col min="13822" max="13822" width="0" style="1" hidden="1" customWidth="1"/>
    <col min="13823" max="13823" width="9.85546875" style="1" customWidth="1"/>
    <col min="13824" max="13824" width="3.7109375" style="1" customWidth="1"/>
    <col min="13825" max="13825" width="44.85546875" style="1" customWidth="1"/>
    <col min="13826" max="13826" width="5.7109375" style="1" customWidth="1"/>
    <col min="13827" max="13827" width="8.28515625" style="1" customWidth="1"/>
    <col min="13828" max="13828" width="7.5703125" style="1" customWidth="1"/>
    <col min="13829" max="13829" width="11.140625" style="1" customWidth="1"/>
    <col min="13830" max="14076" width="9.140625" style="1"/>
    <col min="14077" max="14077" width="5.28515625" style="1" customWidth="1"/>
    <col min="14078" max="14078" width="0" style="1" hidden="1" customWidth="1"/>
    <col min="14079" max="14079" width="9.85546875" style="1" customWidth="1"/>
    <col min="14080" max="14080" width="3.7109375" style="1" customWidth="1"/>
    <col min="14081" max="14081" width="44.85546875" style="1" customWidth="1"/>
    <col min="14082" max="14082" width="5.7109375" style="1" customWidth="1"/>
    <col min="14083" max="14083" width="8.28515625" style="1" customWidth="1"/>
    <col min="14084" max="14084" width="7.5703125" style="1" customWidth="1"/>
    <col min="14085" max="14085" width="11.140625" style="1" customWidth="1"/>
    <col min="14086" max="14332" width="9.140625" style="1"/>
    <col min="14333" max="14333" width="5.28515625" style="1" customWidth="1"/>
    <col min="14334" max="14334" width="0" style="1" hidden="1" customWidth="1"/>
    <col min="14335" max="14335" width="9.85546875" style="1" customWidth="1"/>
    <col min="14336" max="14336" width="3.7109375" style="1" customWidth="1"/>
    <col min="14337" max="14337" width="44.85546875" style="1" customWidth="1"/>
    <col min="14338" max="14338" width="5.7109375" style="1" customWidth="1"/>
    <col min="14339" max="14339" width="8.28515625" style="1" customWidth="1"/>
    <col min="14340" max="14340" width="7.5703125" style="1" customWidth="1"/>
    <col min="14341" max="14341" width="11.140625" style="1" customWidth="1"/>
    <col min="14342" max="14588" width="9.140625" style="1"/>
    <col min="14589" max="14589" width="5.28515625" style="1" customWidth="1"/>
    <col min="14590" max="14590" width="0" style="1" hidden="1" customWidth="1"/>
    <col min="14591" max="14591" width="9.85546875" style="1" customWidth="1"/>
    <col min="14592" max="14592" width="3.7109375" style="1" customWidth="1"/>
    <col min="14593" max="14593" width="44.85546875" style="1" customWidth="1"/>
    <col min="14594" max="14594" width="5.7109375" style="1" customWidth="1"/>
    <col min="14595" max="14595" width="8.28515625" style="1" customWidth="1"/>
    <col min="14596" max="14596" width="7.5703125" style="1" customWidth="1"/>
    <col min="14597" max="14597" width="11.140625" style="1" customWidth="1"/>
    <col min="14598" max="14844" width="9.140625" style="1"/>
    <col min="14845" max="14845" width="5.28515625" style="1" customWidth="1"/>
    <col min="14846" max="14846" width="0" style="1" hidden="1" customWidth="1"/>
    <col min="14847" max="14847" width="9.85546875" style="1" customWidth="1"/>
    <col min="14848" max="14848" width="3.7109375" style="1" customWidth="1"/>
    <col min="14849" max="14849" width="44.85546875" style="1" customWidth="1"/>
    <col min="14850" max="14850" width="5.7109375" style="1" customWidth="1"/>
    <col min="14851" max="14851" width="8.28515625" style="1" customWidth="1"/>
    <col min="14852" max="14852" width="7.5703125" style="1" customWidth="1"/>
    <col min="14853" max="14853" width="11.140625" style="1" customWidth="1"/>
    <col min="14854" max="15100" width="9.140625" style="1"/>
    <col min="15101" max="15101" width="5.28515625" style="1" customWidth="1"/>
    <col min="15102" max="15102" width="0" style="1" hidden="1" customWidth="1"/>
    <col min="15103" max="15103" width="9.85546875" style="1" customWidth="1"/>
    <col min="15104" max="15104" width="3.7109375" style="1" customWidth="1"/>
    <col min="15105" max="15105" width="44.85546875" style="1" customWidth="1"/>
    <col min="15106" max="15106" width="5.7109375" style="1" customWidth="1"/>
    <col min="15107" max="15107" width="8.28515625" style="1" customWidth="1"/>
    <col min="15108" max="15108" width="7.5703125" style="1" customWidth="1"/>
    <col min="15109" max="15109" width="11.140625" style="1" customWidth="1"/>
    <col min="15110" max="15356" width="9.140625" style="1"/>
    <col min="15357" max="15357" width="5.28515625" style="1" customWidth="1"/>
    <col min="15358" max="15358" width="0" style="1" hidden="1" customWidth="1"/>
    <col min="15359" max="15359" width="9.85546875" style="1" customWidth="1"/>
    <col min="15360" max="15360" width="3.7109375" style="1" customWidth="1"/>
    <col min="15361" max="15361" width="44.85546875" style="1" customWidth="1"/>
    <col min="15362" max="15362" width="5.7109375" style="1" customWidth="1"/>
    <col min="15363" max="15363" width="8.28515625" style="1" customWidth="1"/>
    <col min="15364" max="15364" width="7.5703125" style="1" customWidth="1"/>
    <col min="15365" max="15365" width="11.140625" style="1" customWidth="1"/>
    <col min="15366" max="15612" width="9.140625" style="1"/>
    <col min="15613" max="15613" width="5.28515625" style="1" customWidth="1"/>
    <col min="15614" max="15614" width="0" style="1" hidden="1" customWidth="1"/>
    <col min="15615" max="15615" width="9.85546875" style="1" customWidth="1"/>
    <col min="15616" max="15616" width="3.7109375" style="1" customWidth="1"/>
    <col min="15617" max="15617" width="44.85546875" style="1" customWidth="1"/>
    <col min="15618" max="15618" width="5.7109375" style="1" customWidth="1"/>
    <col min="15619" max="15619" width="8.28515625" style="1" customWidth="1"/>
    <col min="15620" max="15620" width="7.5703125" style="1" customWidth="1"/>
    <col min="15621" max="15621" width="11.140625" style="1" customWidth="1"/>
    <col min="15622" max="15868" width="9.140625" style="1"/>
    <col min="15869" max="15869" width="5.28515625" style="1" customWidth="1"/>
    <col min="15870" max="15870" width="0" style="1" hidden="1" customWidth="1"/>
    <col min="15871" max="15871" width="9.85546875" style="1" customWidth="1"/>
    <col min="15872" max="15872" width="3.7109375" style="1" customWidth="1"/>
    <col min="15873" max="15873" width="44.85546875" style="1" customWidth="1"/>
    <col min="15874" max="15874" width="5.7109375" style="1" customWidth="1"/>
    <col min="15875" max="15875" width="8.28515625" style="1" customWidth="1"/>
    <col min="15876" max="15876" width="7.5703125" style="1" customWidth="1"/>
    <col min="15877" max="15877" width="11.140625" style="1" customWidth="1"/>
    <col min="15878" max="16124" width="9.140625" style="1"/>
    <col min="16125" max="16125" width="5.28515625" style="1" customWidth="1"/>
    <col min="16126" max="16126" width="0" style="1" hidden="1" customWidth="1"/>
    <col min="16127" max="16127" width="9.85546875" style="1" customWidth="1"/>
    <col min="16128" max="16128" width="3.7109375" style="1" customWidth="1"/>
    <col min="16129" max="16129" width="44.85546875" style="1" customWidth="1"/>
    <col min="16130" max="16130" width="5.7109375" style="1" customWidth="1"/>
    <col min="16131" max="16131" width="8.28515625" style="1" customWidth="1"/>
    <col min="16132" max="16132" width="7.5703125" style="1" customWidth="1"/>
    <col min="16133" max="16133" width="11.140625" style="1" customWidth="1"/>
    <col min="16134" max="16384" width="9.140625" style="1"/>
  </cols>
  <sheetData>
    <row r="1" spans="1:9" ht="24.75" customHeight="1" x14ac:dyDescent="0.25">
      <c r="A1" s="174" t="s">
        <v>342</v>
      </c>
      <c r="B1" s="174"/>
      <c r="C1" s="174"/>
      <c r="D1" s="174"/>
      <c r="E1" s="174"/>
      <c r="F1" s="174"/>
      <c r="G1" s="174"/>
      <c r="H1" s="174"/>
      <c r="I1" s="174"/>
    </row>
    <row r="2" spans="1:9" ht="17.25" customHeight="1" x14ac:dyDescent="0.25">
      <c r="A2" s="171" t="s">
        <v>0</v>
      </c>
      <c r="B2" s="171"/>
      <c r="C2" s="171"/>
      <c r="D2" s="171"/>
      <c r="E2" s="171"/>
      <c r="F2" s="171"/>
      <c r="G2" s="171"/>
      <c r="H2" s="171"/>
      <c r="I2" s="171"/>
    </row>
    <row r="3" spans="1:9" ht="33.75" customHeight="1" x14ac:dyDescent="0.25">
      <c r="A3" s="172" t="s">
        <v>1</v>
      </c>
      <c r="B3" s="172"/>
      <c r="C3" s="172"/>
      <c r="D3" s="172"/>
      <c r="E3" s="172"/>
      <c r="F3" s="172"/>
      <c r="G3" s="172"/>
      <c r="H3" s="172"/>
      <c r="I3" s="172"/>
    </row>
    <row r="4" spans="1:9" x14ac:dyDescent="0.25">
      <c r="A4" s="2"/>
      <c r="H4" s="6"/>
      <c r="I4" s="7"/>
    </row>
    <row r="5" spans="1:9" ht="41.25" customHeight="1" x14ac:dyDescent="0.25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10" t="s">
        <v>8</v>
      </c>
      <c r="H5" s="11" t="s">
        <v>9</v>
      </c>
      <c r="I5" s="11" t="s">
        <v>10</v>
      </c>
    </row>
    <row r="6" spans="1:9" x14ac:dyDescent="0.25">
      <c r="A6" s="8">
        <v>1</v>
      </c>
      <c r="B6" s="8">
        <v>2</v>
      </c>
      <c r="C6" s="8">
        <v>2</v>
      </c>
      <c r="D6" s="8">
        <v>3</v>
      </c>
      <c r="E6" s="8">
        <v>4</v>
      </c>
      <c r="F6" s="8">
        <v>5</v>
      </c>
      <c r="G6" s="12">
        <v>6</v>
      </c>
      <c r="H6" s="13">
        <v>7</v>
      </c>
      <c r="I6" s="13">
        <v>8</v>
      </c>
    </row>
    <row r="7" spans="1:9" ht="27.75" customHeight="1" x14ac:dyDescent="0.25">
      <c r="A7" s="14" t="s">
        <v>11</v>
      </c>
      <c r="B7" s="15"/>
      <c r="C7" s="173" t="s">
        <v>12</v>
      </c>
      <c r="D7" s="165"/>
      <c r="E7" s="165"/>
      <c r="F7" s="165"/>
      <c r="G7" s="165"/>
      <c r="H7" s="16"/>
      <c r="I7" s="16"/>
    </row>
    <row r="8" spans="1:9" ht="24" x14ac:dyDescent="0.25">
      <c r="A8" s="17"/>
      <c r="B8" s="18"/>
      <c r="C8" s="18" t="s">
        <v>13</v>
      </c>
      <c r="D8" s="19" t="s">
        <v>14</v>
      </c>
      <c r="E8" s="19"/>
      <c r="F8" s="19"/>
      <c r="G8" s="19"/>
      <c r="H8" s="20"/>
      <c r="I8" s="20"/>
    </row>
    <row r="9" spans="1:9" ht="19.5" customHeight="1" x14ac:dyDescent="0.25">
      <c r="A9" s="21"/>
      <c r="B9" s="22"/>
      <c r="C9" s="23" t="s">
        <v>15</v>
      </c>
      <c r="D9" s="24"/>
      <c r="E9" s="157" t="s">
        <v>16</v>
      </c>
      <c r="F9" s="157"/>
      <c r="G9" s="157"/>
      <c r="H9" s="157"/>
      <c r="I9" s="25"/>
    </row>
    <row r="10" spans="1:9" s="33" customFormat="1" ht="24" x14ac:dyDescent="0.25">
      <c r="A10" s="26">
        <v>1</v>
      </c>
      <c r="B10" s="27"/>
      <c r="C10" s="27" t="s">
        <v>15</v>
      </c>
      <c r="D10" s="28">
        <v>55</v>
      </c>
      <c r="E10" s="29" t="s">
        <v>17</v>
      </c>
      <c r="F10" s="26" t="s">
        <v>18</v>
      </c>
      <c r="G10" s="30">
        <f>G11</f>
        <v>2.0499999999999998</v>
      </c>
      <c r="H10" s="31"/>
      <c r="I10" s="32"/>
    </row>
    <row r="11" spans="1:9" ht="24" hidden="1" x14ac:dyDescent="0.25">
      <c r="A11" s="34" t="s">
        <v>19</v>
      </c>
      <c r="B11" s="35"/>
      <c r="C11" s="35"/>
      <c r="D11" s="35" t="s">
        <v>20</v>
      </c>
      <c r="E11" s="36" t="s">
        <v>21</v>
      </c>
      <c r="F11" s="34" t="s">
        <v>18</v>
      </c>
      <c r="G11" s="37">
        <v>2.0499999999999998</v>
      </c>
      <c r="H11" s="31"/>
      <c r="I11" s="38"/>
    </row>
    <row r="12" spans="1:9" ht="17.25" customHeight="1" x14ac:dyDescent="0.25">
      <c r="A12" s="21"/>
      <c r="B12" s="22"/>
      <c r="C12" s="23" t="s">
        <v>22</v>
      </c>
      <c r="D12" s="24"/>
      <c r="E12" s="157" t="s">
        <v>23</v>
      </c>
      <c r="F12" s="157"/>
      <c r="G12" s="157"/>
      <c r="H12" s="25"/>
      <c r="I12" s="25"/>
    </row>
    <row r="13" spans="1:9" s="33" customFormat="1" ht="35.25" customHeight="1" x14ac:dyDescent="0.25">
      <c r="A13" s="26">
        <f>A10+1</f>
        <v>2</v>
      </c>
      <c r="B13" s="27"/>
      <c r="C13" s="27" t="s">
        <v>22</v>
      </c>
      <c r="D13" s="28">
        <v>56</v>
      </c>
      <c r="E13" s="29" t="s">
        <v>24</v>
      </c>
      <c r="F13" s="26" t="s">
        <v>25</v>
      </c>
      <c r="G13" s="39">
        <f>G14</f>
        <v>2460</v>
      </c>
      <c r="H13" s="31"/>
      <c r="I13" s="32"/>
    </row>
    <row r="14" spans="1:9" ht="36" hidden="1" x14ac:dyDescent="0.25">
      <c r="A14" s="35" t="s">
        <v>19</v>
      </c>
      <c r="B14" s="35" t="s">
        <v>20</v>
      </c>
      <c r="C14" s="35"/>
      <c r="D14" s="35" t="s">
        <v>20</v>
      </c>
      <c r="E14" s="36" t="s">
        <v>26</v>
      </c>
      <c r="F14" s="35" t="s">
        <v>25</v>
      </c>
      <c r="G14" s="40">
        <v>2460</v>
      </c>
      <c r="I14" s="41"/>
    </row>
    <row r="15" spans="1:9" ht="36" hidden="1" x14ac:dyDescent="0.25">
      <c r="A15" s="35" t="s">
        <v>27</v>
      </c>
      <c r="B15" s="35" t="s">
        <v>20</v>
      </c>
      <c r="C15" s="35"/>
      <c r="D15" s="35" t="s">
        <v>20</v>
      </c>
      <c r="E15" s="36" t="s">
        <v>28</v>
      </c>
      <c r="F15" s="35" t="s">
        <v>29</v>
      </c>
      <c r="G15" s="40">
        <f>G14*0.13</f>
        <v>319.8</v>
      </c>
      <c r="I15" s="41"/>
    </row>
    <row r="16" spans="1:9" ht="17.25" customHeight="1" x14ac:dyDescent="0.25">
      <c r="A16" s="21"/>
      <c r="B16" s="22"/>
      <c r="C16" s="23" t="s">
        <v>30</v>
      </c>
      <c r="D16" s="24"/>
      <c r="E16" s="157" t="s">
        <v>31</v>
      </c>
      <c r="F16" s="157"/>
      <c r="G16" s="157"/>
      <c r="H16" s="25"/>
      <c r="I16" s="25"/>
    </row>
    <row r="17" spans="1:9" s="33" customFormat="1" ht="21.6" customHeight="1" x14ac:dyDescent="0.25">
      <c r="A17" s="26">
        <f>A13+1</f>
        <v>3</v>
      </c>
      <c r="B17" s="27"/>
      <c r="C17" s="26" t="s">
        <v>30</v>
      </c>
      <c r="D17" s="28">
        <v>33</v>
      </c>
      <c r="E17" s="42" t="s">
        <v>32</v>
      </c>
      <c r="F17" s="27" t="s">
        <v>25</v>
      </c>
      <c r="G17" s="43">
        <f>G18</f>
        <v>31.8</v>
      </c>
      <c r="H17" s="32"/>
      <c r="I17" s="32"/>
    </row>
    <row r="18" spans="1:9" s="33" customFormat="1" ht="48" hidden="1" x14ac:dyDescent="0.25">
      <c r="A18" s="34" t="s">
        <v>19</v>
      </c>
      <c r="B18" s="44"/>
      <c r="C18" s="34"/>
      <c r="D18" s="45" t="s">
        <v>20</v>
      </c>
      <c r="E18" s="46" t="s">
        <v>33</v>
      </c>
      <c r="F18" s="44" t="s">
        <v>25</v>
      </c>
      <c r="G18" s="47">
        <f>3*1+13*1+3.5*2*1+4*1+4.8*1</f>
        <v>31.8</v>
      </c>
      <c r="H18" s="48"/>
      <c r="I18" s="48"/>
    </row>
    <row r="19" spans="1:9" s="33" customFormat="1" ht="18" customHeight="1" x14ac:dyDescent="0.25">
      <c r="A19" s="26">
        <f>A17+1</f>
        <v>4</v>
      </c>
      <c r="B19" s="27"/>
      <c r="C19" s="26" t="s">
        <v>30</v>
      </c>
      <c r="D19" s="28">
        <v>34</v>
      </c>
      <c r="E19" s="42" t="s">
        <v>34</v>
      </c>
      <c r="F19" s="27" t="s">
        <v>35</v>
      </c>
      <c r="G19" s="43">
        <f>G20</f>
        <v>250</v>
      </c>
      <c r="H19" s="32"/>
      <c r="I19" s="32"/>
    </row>
    <row r="20" spans="1:9" s="33" customFormat="1" ht="42.6" hidden="1" customHeight="1" x14ac:dyDescent="0.25">
      <c r="A20" s="34" t="s">
        <v>19</v>
      </c>
      <c r="B20" s="44"/>
      <c r="C20" s="36"/>
      <c r="D20" s="34" t="s">
        <v>20</v>
      </c>
      <c r="E20" s="36" t="s">
        <v>36</v>
      </c>
      <c r="F20" s="44" t="s">
        <v>35</v>
      </c>
      <c r="G20" s="47">
        <v>250</v>
      </c>
      <c r="H20" s="48"/>
      <c r="I20" s="48"/>
    </row>
    <row r="21" spans="1:9" s="33" customFormat="1" ht="18.600000000000001" customHeight="1" x14ac:dyDescent="0.25">
      <c r="A21" s="26">
        <f>A19+1</f>
        <v>5</v>
      </c>
      <c r="B21" s="27"/>
      <c r="C21" s="26" t="s">
        <v>30</v>
      </c>
      <c r="D21" s="28">
        <v>35</v>
      </c>
      <c r="E21" s="42" t="s">
        <v>37</v>
      </c>
      <c r="F21" s="27" t="s">
        <v>29</v>
      </c>
      <c r="G21" s="43">
        <f>G22</f>
        <v>6.5</v>
      </c>
      <c r="H21" s="32"/>
      <c r="I21" s="32"/>
    </row>
    <row r="22" spans="1:9" s="33" customFormat="1" ht="60" hidden="1" customHeight="1" x14ac:dyDescent="0.25">
      <c r="A22" s="34" t="s">
        <v>19</v>
      </c>
      <c r="B22" s="44"/>
      <c r="C22" s="36"/>
      <c r="D22" s="34" t="s">
        <v>20</v>
      </c>
      <c r="E22" s="36" t="s">
        <v>38</v>
      </c>
      <c r="F22" s="44" t="s">
        <v>29</v>
      </c>
      <c r="G22" s="47">
        <v>6.5</v>
      </c>
      <c r="H22" s="48"/>
      <c r="I22" s="48"/>
    </row>
    <row r="23" spans="1:9" s="33" customFormat="1" ht="16.899999999999999" customHeight="1" x14ac:dyDescent="0.25">
      <c r="A23" s="26">
        <f>A21+1</f>
        <v>6</v>
      </c>
      <c r="B23" s="27"/>
      <c r="C23" s="26" t="s">
        <v>30</v>
      </c>
      <c r="D23" s="28">
        <v>36</v>
      </c>
      <c r="E23" s="42" t="s">
        <v>39</v>
      </c>
      <c r="F23" s="27" t="s">
        <v>29</v>
      </c>
      <c r="G23" s="43">
        <f>G24</f>
        <v>38</v>
      </c>
      <c r="H23" s="32"/>
      <c r="I23" s="32"/>
    </row>
    <row r="24" spans="1:9" s="33" customFormat="1" ht="56.45" hidden="1" customHeight="1" x14ac:dyDescent="0.25">
      <c r="A24" s="34" t="s">
        <v>19</v>
      </c>
      <c r="B24" s="44"/>
      <c r="C24" s="36"/>
      <c r="D24" s="34" t="s">
        <v>20</v>
      </c>
      <c r="E24" s="36" t="s">
        <v>40</v>
      </c>
      <c r="F24" s="44" t="s">
        <v>29</v>
      </c>
      <c r="G24" s="47">
        <f>47.5*1*0.8</f>
        <v>38</v>
      </c>
      <c r="H24" s="48"/>
      <c r="I24" s="48"/>
    </row>
    <row r="25" spans="1:9" s="33" customFormat="1" ht="19.899999999999999" customHeight="1" x14ac:dyDescent="0.25">
      <c r="A25" s="26">
        <f>A23+1</f>
        <v>7</v>
      </c>
      <c r="B25" s="27"/>
      <c r="C25" s="26" t="s">
        <v>30</v>
      </c>
      <c r="D25" s="28">
        <v>37</v>
      </c>
      <c r="E25" s="42" t="s">
        <v>41</v>
      </c>
      <c r="F25" s="27" t="s">
        <v>35</v>
      </c>
      <c r="G25" s="43">
        <f>G26</f>
        <v>47.5</v>
      </c>
      <c r="H25" s="32"/>
      <c r="I25" s="32"/>
    </row>
    <row r="26" spans="1:9" s="33" customFormat="1" ht="156.6" hidden="1" customHeight="1" x14ac:dyDescent="0.25">
      <c r="A26" s="34" t="s">
        <v>19</v>
      </c>
      <c r="B26" s="44"/>
      <c r="C26" s="36"/>
      <c r="D26" s="34" t="s">
        <v>20</v>
      </c>
      <c r="E26" s="36" t="s">
        <v>42</v>
      </c>
      <c r="F26" s="44" t="s">
        <v>35</v>
      </c>
      <c r="G26" s="47">
        <v>47.5</v>
      </c>
      <c r="H26" s="48"/>
      <c r="I26" s="48"/>
    </row>
    <row r="27" spans="1:9" s="33" customFormat="1" ht="24" x14ac:dyDescent="0.25">
      <c r="A27" s="26">
        <f>A25+1</f>
        <v>8</v>
      </c>
      <c r="B27" s="27"/>
      <c r="C27" s="26" t="s">
        <v>30</v>
      </c>
      <c r="D27" s="28" t="s">
        <v>43</v>
      </c>
      <c r="E27" s="42" t="s">
        <v>44</v>
      </c>
      <c r="F27" s="27" t="s">
        <v>25</v>
      </c>
      <c r="G27" s="43">
        <f>G28</f>
        <v>160</v>
      </c>
      <c r="H27" s="32"/>
      <c r="I27" s="32"/>
    </row>
    <row r="28" spans="1:9" s="33" customFormat="1" ht="58.15" hidden="1" customHeight="1" x14ac:dyDescent="0.25">
      <c r="A28" s="34" t="s">
        <v>19</v>
      </c>
      <c r="B28" s="44"/>
      <c r="C28" s="36"/>
      <c r="D28" s="34" t="s">
        <v>20</v>
      </c>
      <c r="E28" s="36" t="s">
        <v>45</v>
      </c>
      <c r="F28" s="44" t="s">
        <v>25</v>
      </c>
      <c r="G28" s="47">
        <v>160</v>
      </c>
      <c r="H28" s="48"/>
      <c r="I28" s="48"/>
    </row>
    <row r="29" spans="1:9" ht="18.75" customHeight="1" x14ac:dyDescent="0.25">
      <c r="A29" s="158" t="s">
        <v>46</v>
      </c>
      <c r="B29" s="159"/>
      <c r="C29" s="159"/>
      <c r="D29" s="159"/>
      <c r="E29" s="159"/>
      <c r="F29" s="159"/>
      <c r="G29" s="159"/>
      <c r="H29" s="160"/>
      <c r="I29" s="49"/>
    </row>
    <row r="30" spans="1:9" ht="18" customHeight="1" x14ac:dyDescent="0.25">
      <c r="A30" s="161" t="s">
        <v>47</v>
      </c>
      <c r="B30" s="162"/>
      <c r="C30" s="169"/>
      <c r="D30" s="169"/>
      <c r="E30" s="169"/>
      <c r="F30" s="169"/>
      <c r="G30" s="169" t="s">
        <v>48</v>
      </c>
      <c r="H30" s="170"/>
      <c r="I30" s="50"/>
    </row>
    <row r="31" spans="1:9" ht="24" customHeight="1" x14ac:dyDescent="0.25">
      <c r="A31" s="14" t="s">
        <v>49</v>
      </c>
      <c r="B31" s="15"/>
      <c r="C31" s="164" t="s">
        <v>50</v>
      </c>
      <c r="D31" s="165"/>
      <c r="E31" s="165"/>
      <c r="F31" s="165"/>
      <c r="G31" s="165"/>
      <c r="H31" s="16"/>
      <c r="I31" s="16"/>
    </row>
    <row r="32" spans="1:9" s="33" customFormat="1" ht="21.75" customHeight="1" x14ac:dyDescent="0.25">
      <c r="A32" s="17"/>
      <c r="B32" s="18" t="s">
        <v>51</v>
      </c>
      <c r="C32" s="18" t="s">
        <v>52</v>
      </c>
      <c r="D32" s="19" t="s">
        <v>53</v>
      </c>
      <c r="E32" s="19"/>
      <c r="F32" s="19"/>
      <c r="G32" s="19"/>
      <c r="H32" s="20"/>
      <c r="I32" s="20"/>
    </row>
    <row r="33" spans="1:10" s="33" customFormat="1" ht="19.899999999999999" customHeight="1" x14ac:dyDescent="0.25">
      <c r="A33" s="21"/>
      <c r="B33" s="22"/>
      <c r="C33" s="23" t="s">
        <v>54</v>
      </c>
      <c r="D33" s="24"/>
      <c r="E33" s="157" t="s">
        <v>55</v>
      </c>
      <c r="F33" s="157"/>
      <c r="G33" s="157"/>
      <c r="H33" s="25"/>
      <c r="I33" s="25"/>
    </row>
    <row r="34" spans="1:10" ht="25.5" customHeight="1" x14ac:dyDescent="0.25">
      <c r="A34" s="26">
        <f>A27+1</f>
        <v>9</v>
      </c>
      <c r="B34" s="27"/>
      <c r="C34" s="27" t="s">
        <v>54</v>
      </c>
      <c r="D34" s="28">
        <v>58</v>
      </c>
      <c r="E34" s="29" t="s">
        <v>56</v>
      </c>
      <c r="F34" s="26" t="s">
        <v>29</v>
      </c>
      <c r="G34" s="39">
        <f>G35</f>
        <v>1350</v>
      </c>
      <c r="H34" s="31"/>
      <c r="I34" s="32"/>
    </row>
    <row r="35" spans="1:10" s="33" customFormat="1" ht="84" hidden="1" x14ac:dyDescent="0.25">
      <c r="A35" s="35" t="s">
        <v>19</v>
      </c>
      <c r="B35" s="35"/>
      <c r="C35" s="35"/>
      <c r="D35" s="35" t="s">
        <v>20</v>
      </c>
      <c r="E35" s="36" t="s">
        <v>57</v>
      </c>
      <c r="F35" s="35" t="s">
        <v>29</v>
      </c>
      <c r="G35" s="40">
        <v>1350</v>
      </c>
      <c r="H35" s="31"/>
      <c r="I35" s="38"/>
    </row>
    <row r="36" spans="1:10" ht="15" customHeight="1" x14ac:dyDescent="0.25">
      <c r="A36" s="21"/>
      <c r="B36" s="22"/>
      <c r="C36" s="23" t="s">
        <v>58</v>
      </c>
      <c r="D36" s="24"/>
      <c r="E36" s="157" t="s">
        <v>59</v>
      </c>
      <c r="F36" s="157"/>
      <c r="G36" s="157"/>
      <c r="H36" s="25"/>
      <c r="I36" s="25"/>
    </row>
    <row r="37" spans="1:10" ht="21" customHeight="1" x14ac:dyDescent="0.25">
      <c r="A37" s="26">
        <f>A34+1</f>
        <v>10</v>
      </c>
      <c r="B37" s="27"/>
      <c r="C37" s="27" t="s">
        <v>58</v>
      </c>
      <c r="D37" s="28">
        <v>59</v>
      </c>
      <c r="E37" s="29" t="s">
        <v>60</v>
      </c>
      <c r="F37" s="26" t="s">
        <v>29</v>
      </c>
      <c r="G37" s="39">
        <f>G38</f>
        <v>360</v>
      </c>
      <c r="H37" s="31"/>
      <c r="I37" s="32"/>
    </row>
    <row r="38" spans="1:10" ht="37.5" hidden="1" customHeight="1" x14ac:dyDescent="0.25">
      <c r="A38" s="35" t="s">
        <v>19</v>
      </c>
      <c r="B38" s="35" t="s">
        <v>20</v>
      </c>
      <c r="C38" s="35"/>
      <c r="D38" s="35" t="s">
        <v>20</v>
      </c>
      <c r="E38" s="36" t="s">
        <v>61</v>
      </c>
      <c r="F38" s="35" t="s">
        <v>29</v>
      </c>
      <c r="G38" s="40">
        <v>360</v>
      </c>
    </row>
    <row r="39" spans="1:10" ht="30" hidden="1" customHeight="1" x14ac:dyDescent="0.25">
      <c r="A39" s="35" t="s">
        <v>27</v>
      </c>
      <c r="B39" s="35" t="s">
        <v>20</v>
      </c>
      <c r="C39" s="35"/>
      <c r="D39" s="35" t="s">
        <v>20</v>
      </c>
      <c r="E39" s="36" t="s">
        <v>62</v>
      </c>
      <c r="F39" s="35" t="s">
        <v>29</v>
      </c>
      <c r="G39" s="40">
        <f>G38</f>
        <v>360</v>
      </c>
    </row>
    <row r="40" spans="1:10" s="52" customFormat="1" ht="18.600000000000001" customHeight="1" x14ac:dyDescent="0.25">
      <c r="A40" s="158" t="s">
        <v>63</v>
      </c>
      <c r="B40" s="159"/>
      <c r="C40" s="159"/>
      <c r="D40" s="159"/>
      <c r="E40" s="159"/>
      <c r="F40" s="159"/>
      <c r="G40" s="159" t="s">
        <v>64</v>
      </c>
      <c r="H40" s="160"/>
      <c r="I40" s="49"/>
    </row>
    <row r="41" spans="1:10" s="52" customFormat="1" ht="25.5" customHeight="1" x14ac:dyDescent="0.25">
      <c r="A41" s="17"/>
      <c r="B41" s="18" t="s">
        <v>65</v>
      </c>
      <c r="C41" s="18" t="s">
        <v>66</v>
      </c>
      <c r="D41" s="19" t="s">
        <v>67</v>
      </c>
      <c r="E41" s="19"/>
      <c r="F41" s="19"/>
      <c r="G41" s="19"/>
      <c r="H41" s="20"/>
      <c r="I41" s="20"/>
    </row>
    <row r="42" spans="1:10" ht="17.25" customHeight="1" x14ac:dyDescent="0.25">
      <c r="A42" s="21"/>
      <c r="B42" s="22"/>
      <c r="C42" s="23" t="s">
        <v>68</v>
      </c>
      <c r="D42" s="24"/>
      <c r="E42" s="157" t="s">
        <v>69</v>
      </c>
      <c r="F42" s="157"/>
      <c r="G42" s="157"/>
      <c r="H42" s="53"/>
      <c r="I42" s="25"/>
    </row>
    <row r="43" spans="1:10" s="56" customFormat="1" ht="15" customHeight="1" x14ac:dyDescent="0.25">
      <c r="A43" s="54"/>
      <c r="B43" s="22"/>
      <c r="C43" s="23" t="s">
        <v>70</v>
      </c>
      <c r="D43" s="24"/>
      <c r="E43" s="157" t="s">
        <v>71</v>
      </c>
      <c r="F43" s="157"/>
      <c r="G43" s="157"/>
      <c r="H43" s="157"/>
      <c r="I43" s="157"/>
      <c r="J43" s="55"/>
    </row>
    <row r="44" spans="1:10" s="55" customFormat="1" ht="17.25" customHeight="1" x14ac:dyDescent="0.25">
      <c r="A44" s="57">
        <f>A37+1</f>
        <v>11</v>
      </c>
      <c r="B44" s="58"/>
      <c r="C44" s="59" t="s">
        <v>70</v>
      </c>
      <c r="D44" s="28">
        <v>20</v>
      </c>
      <c r="E44" s="29" t="s">
        <v>72</v>
      </c>
      <c r="F44" s="26" t="s">
        <v>35</v>
      </c>
      <c r="G44" s="60">
        <f>G45</f>
        <v>120</v>
      </c>
      <c r="H44" s="39"/>
      <c r="I44" s="32"/>
      <c r="J44" s="61"/>
    </row>
    <row r="45" spans="1:10" ht="38.25" hidden="1" x14ac:dyDescent="0.2">
      <c r="A45" s="35" t="s">
        <v>19</v>
      </c>
      <c r="B45" s="35"/>
      <c r="C45" s="35"/>
      <c r="D45" s="35"/>
      <c r="E45" s="62" t="s">
        <v>73</v>
      </c>
      <c r="F45" s="34" t="s">
        <v>35</v>
      </c>
      <c r="G45" s="63">
        <v>120</v>
      </c>
      <c r="H45" s="64"/>
      <c r="I45" s="65"/>
    </row>
    <row r="46" spans="1:10" s="56" customFormat="1" ht="13.5" customHeight="1" x14ac:dyDescent="0.25">
      <c r="A46" s="54"/>
      <c r="B46" s="22"/>
      <c r="C46" s="23" t="s">
        <v>68</v>
      </c>
      <c r="D46" s="24"/>
      <c r="E46" s="157" t="s">
        <v>74</v>
      </c>
      <c r="F46" s="157"/>
      <c r="G46" s="157"/>
      <c r="H46" s="157"/>
      <c r="I46" s="157"/>
      <c r="J46" s="55"/>
    </row>
    <row r="47" spans="1:10" s="55" customFormat="1" ht="21.75" customHeight="1" x14ac:dyDescent="0.25">
      <c r="A47" s="57">
        <f>A44+1</f>
        <v>12</v>
      </c>
      <c r="B47" s="58"/>
      <c r="C47" s="59" t="s">
        <v>68</v>
      </c>
      <c r="D47" s="28">
        <v>72</v>
      </c>
      <c r="E47" s="29" t="s">
        <v>75</v>
      </c>
      <c r="F47" s="26" t="s">
        <v>76</v>
      </c>
      <c r="G47" s="60">
        <v>16</v>
      </c>
      <c r="H47" s="39"/>
      <c r="I47" s="32"/>
      <c r="J47" s="61"/>
    </row>
    <row r="48" spans="1:10" ht="25.5" hidden="1" x14ac:dyDescent="0.2">
      <c r="A48" s="35" t="s">
        <v>19</v>
      </c>
      <c r="B48" s="35"/>
      <c r="C48" s="35"/>
      <c r="D48" s="35"/>
      <c r="E48" s="62" t="s">
        <v>77</v>
      </c>
      <c r="F48" s="34" t="s">
        <v>76</v>
      </c>
      <c r="G48" s="63">
        <v>2</v>
      </c>
      <c r="H48" s="64"/>
      <c r="I48" s="65"/>
    </row>
    <row r="49" spans="1:10" s="55" customFormat="1" ht="21.75" customHeight="1" x14ac:dyDescent="0.25">
      <c r="A49" s="57">
        <f>A47+1</f>
        <v>13</v>
      </c>
      <c r="B49" s="58"/>
      <c r="C49" s="59" t="s">
        <v>68</v>
      </c>
      <c r="D49" s="28">
        <v>71</v>
      </c>
      <c r="E49" s="29" t="s">
        <v>78</v>
      </c>
      <c r="F49" s="26" t="s">
        <v>76</v>
      </c>
      <c r="G49" s="60">
        <f>G50</f>
        <v>6</v>
      </c>
      <c r="H49" s="39"/>
      <c r="I49" s="32"/>
      <c r="J49" s="61"/>
    </row>
    <row r="50" spans="1:10" ht="38.25" hidden="1" x14ac:dyDescent="0.2">
      <c r="A50" s="35" t="s">
        <v>19</v>
      </c>
      <c r="B50" s="35"/>
      <c r="C50" s="35"/>
      <c r="D50" s="35"/>
      <c r="E50" s="62" t="s">
        <v>79</v>
      </c>
      <c r="F50" s="34" t="s">
        <v>76</v>
      </c>
      <c r="G50" s="63">
        <v>6</v>
      </c>
      <c r="H50" s="64"/>
      <c r="I50" s="65"/>
    </row>
    <row r="51" spans="1:10" s="52" customFormat="1" ht="17.25" hidden="1" customHeight="1" x14ac:dyDescent="0.25">
      <c r="A51" s="26" t="e">
        <f>#REF!+1</f>
        <v>#REF!</v>
      </c>
      <c r="B51" s="26"/>
      <c r="C51" s="26" t="s">
        <v>68</v>
      </c>
      <c r="D51" s="26">
        <v>25</v>
      </c>
      <c r="E51" s="66" t="s">
        <v>80</v>
      </c>
      <c r="F51" s="27" t="s">
        <v>81</v>
      </c>
      <c r="G51" s="67">
        <v>0</v>
      </c>
      <c r="H51" s="32">
        <v>49</v>
      </c>
      <c r="I51" s="32">
        <f>ROUND(H51*G51,2)</f>
        <v>0</v>
      </c>
    </row>
    <row r="52" spans="1:10" s="52" customFormat="1" ht="38.25" hidden="1" customHeight="1" x14ac:dyDescent="0.25">
      <c r="A52" s="35" t="s">
        <v>19</v>
      </c>
      <c r="B52" s="34" t="s">
        <v>20</v>
      </c>
      <c r="C52" s="35"/>
      <c r="D52" s="34" t="s">
        <v>20</v>
      </c>
      <c r="E52" s="36" t="s">
        <v>82</v>
      </c>
      <c r="F52" s="35" t="s">
        <v>29</v>
      </c>
      <c r="G52" s="63">
        <f>G53*1.2*0.8</f>
        <v>237.12</v>
      </c>
      <c r="H52" s="41"/>
      <c r="I52" s="41"/>
    </row>
    <row r="53" spans="1:10" s="52" customFormat="1" ht="64.900000000000006" hidden="1" customHeight="1" x14ac:dyDescent="0.25">
      <c r="A53" s="35" t="s">
        <v>27</v>
      </c>
      <c r="B53" s="34" t="s">
        <v>20</v>
      </c>
      <c r="C53" s="35"/>
      <c r="D53" s="34" t="s">
        <v>20</v>
      </c>
      <c r="E53" s="36" t="s">
        <v>83</v>
      </c>
      <c r="F53" s="35" t="s">
        <v>81</v>
      </c>
      <c r="G53" s="63">
        <v>247</v>
      </c>
      <c r="H53" s="41"/>
      <c r="I53" s="41"/>
    </row>
    <row r="54" spans="1:10" s="52" customFormat="1" ht="37.15" hidden="1" customHeight="1" x14ac:dyDescent="0.25">
      <c r="A54" s="35" t="s">
        <v>84</v>
      </c>
      <c r="B54" s="34" t="s">
        <v>20</v>
      </c>
      <c r="C54" s="35"/>
      <c r="D54" s="34" t="s">
        <v>20</v>
      </c>
      <c r="E54" s="36" t="s">
        <v>85</v>
      </c>
      <c r="F54" s="35" t="s">
        <v>29</v>
      </c>
      <c r="G54" s="63">
        <f>0.2*247</f>
        <v>49.400000000000006</v>
      </c>
      <c r="H54" s="41"/>
      <c r="I54" s="41"/>
    </row>
    <row r="55" spans="1:10" s="52" customFormat="1" ht="39.6" hidden="1" customHeight="1" x14ac:dyDescent="0.25">
      <c r="A55" s="35" t="s">
        <v>86</v>
      </c>
      <c r="B55" s="34" t="s">
        <v>20</v>
      </c>
      <c r="C55" s="35"/>
      <c r="D55" s="34" t="s">
        <v>20</v>
      </c>
      <c r="E55" s="36" t="s">
        <v>87</v>
      </c>
      <c r="F55" s="35" t="s">
        <v>29</v>
      </c>
      <c r="G55" s="63">
        <f>G53*0.4*1</f>
        <v>98.800000000000011</v>
      </c>
      <c r="H55" s="41"/>
      <c r="I55" s="41"/>
    </row>
    <row r="56" spans="1:10" s="52" customFormat="1" ht="24" hidden="1" x14ac:dyDescent="0.25">
      <c r="A56" s="26" t="e">
        <f>A51+1</f>
        <v>#REF!</v>
      </c>
      <c r="B56" s="27"/>
      <c r="C56" s="28" t="s">
        <v>68</v>
      </c>
      <c r="D56" s="28">
        <v>40</v>
      </c>
      <c r="E56" s="42" t="s">
        <v>88</v>
      </c>
      <c r="F56" s="27" t="s">
        <v>76</v>
      </c>
      <c r="G56" s="67">
        <v>0</v>
      </c>
      <c r="H56" s="32">
        <v>1432</v>
      </c>
      <c r="I56" s="32">
        <f>ROUND(H56*G56,2)</f>
        <v>0</v>
      </c>
    </row>
    <row r="57" spans="1:10" s="52" customFormat="1" ht="39.6" hidden="1" customHeight="1" x14ac:dyDescent="0.25">
      <c r="A57" s="35" t="s">
        <v>19</v>
      </c>
      <c r="B57" s="34" t="s">
        <v>20</v>
      </c>
      <c r="C57" s="35"/>
      <c r="D57" s="34" t="s">
        <v>20</v>
      </c>
      <c r="E57" s="36" t="s">
        <v>89</v>
      </c>
      <c r="F57" s="35" t="s">
        <v>29</v>
      </c>
      <c r="G57" s="63">
        <v>50</v>
      </c>
      <c r="H57" s="41"/>
      <c r="I57" s="41"/>
    </row>
    <row r="58" spans="1:10" s="52" customFormat="1" ht="22.5" hidden="1" customHeight="1" x14ac:dyDescent="0.25">
      <c r="A58" s="35" t="s">
        <v>27</v>
      </c>
      <c r="B58" s="34" t="s">
        <v>20</v>
      </c>
      <c r="C58" s="35"/>
      <c r="D58" s="34" t="s">
        <v>20</v>
      </c>
      <c r="E58" s="36" t="s">
        <v>90</v>
      </c>
      <c r="F58" s="35" t="s">
        <v>29</v>
      </c>
      <c r="G58" s="63">
        <f>0.07*G59</f>
        <v>1.7500000000000002</v>
      </c>
      <c r="H58" s="41"/>
      <c r="I58" s="41"/>
    </row>
    <row r="59" spans="1:10" s="52" customFormat="1" ht="63.6" hidden="1" customHeight="1" x14ac:dyDescent="0.25">
      <c r="A59" s="35" t="s">
        <v>84</v>
      </c>
      <c r="B59" s="34" t="s">
        <v>20</v>
      </c>
      <c r="C59" s="35"/>
      <c r="D59" s="34" t="s">
        <v>20</v>
      </c>
      <c r="E59" s="36" t="s">
        <v>91</v>
      </c>
      <c r="F59" s="35" t="s">
        <v>92</v>
      </c>
      <c r="G59" s="63">
        <v>25</v>
      </c>
      <c r="H59" s="41"/>
      <c r="I59" s="41"/>
    </row>
    <row r="60" spans="1:10" s="52" customFormat="1" ht="36" hidden="1" x14ac:dyDescent="0.25">
      <c r="A60" s="35" t="s">
        <v>86</v>
      </c>
      <c r="B60" s="34" t="s">
        <v>20</v>
      </c>
      <c r="C60" s="35"/>
      <c r="D60" s="34" t="s">
        <v>20</v>
      </c>
      <c r="E60" s="36" t="s">
        <v>93</v>
      </c>
      <c r="F60" s="35" t="s">
        <v>29</v>
      </c>
      <c r="G60" s="63">
        <v>25</v>
      </c>
      <c r="H60" s="41"/>
      <c r="I60" s="41"/>
    </row>
    <row r="61" spans="1:10" s="52" customFormat="1" ht="24" hidden="1" x14ac:dyDescent="0.25">
      <c r="A61" s="26" t="e">
        <f>A56+1</f>
        <v>#REF!</v>
      </c>
      <c r="B61" s="27"/>
      <c r="C61" s="28" t="s">
        <v>68</v>
      </c>
      <c r="D61" s="28">
        <v>40</v>
      </c>
      <c r="E61" s="42" t="s">
        <v>94</v>
      </c>
      <c r="F61" s="27" t="s">
        <v>76</v>
      </c>
      <c r="G61" s="67">
        <v>0</v>
      </c>
      <c r="H61" s="32">
        <v>1432</v>
      </c>
      <c r="I61" s="32">
        <f>ROUND(H61*G61,2)</f>
        <v>0</v>
      </c>
    </row>
    <row r="62" spans="1:10" s="52" customFormat="1" ht="39.6" hidden="1" customHeight="1" x14ac:dyDescent="0.25">
      <c r="A62" s="35" t="s">
        <v>19</v>
      </c>
      <c r="B62" s="34" t="s">
        <v>20</v>
      </c>
      <c r="C62" s="35"/>
      <c r="D62" s="34" t="s">
        <v>20</v>
      </c>
      <c r="E62" s="36" t="s">
        <v>95</v>
      </c>
      <c r="F62" s="35" t="s">
        <v>29</v>
      </c>
      <c r="G62" s="63">
        <v>46</v>
      </c>
      <c r="H62" s="41"/>
      <c r="I62" s="41"/>
    </row>
    <row r="63" spans="1:10" s="52" customFormat="1" ht="22.5" hidden="1" customHeight="1" x14ac:dyDescent="0.25">
      <c r="A63" s="35" t="s">
        <v>27</v>
      </c>
      <c r="B63" s="34" t="s">
        <v>20</v>
      </c>
      <c r="C63" s="35"/>
      <c r="D63" s="34" t="s">
        <v>20</v>
      </c>
      <c r="E63" s="36" t="s">
        <v>96</v>
      </c>
      <c r="F63" s="35" t="s">
        <v>29</v>
      </c>
      <c r="G63" s="63">
        <f>23*0.07</f>
        <v>1.61</v>
      </c>
      <c r="H63" s="41"/>
      <c r="I63" s="41"/>
    </row>
    <row r="64" spans="1:10" s="52" customFormat="1" ht="63.6" hidden="1" customHeight="1" x14ac:dyDescent="0.25">
      <c r="A64" s="35" t="s">
        <v>84</v>
      </c>
      <c r="B64" s="34" t="s">
        <v>20</v>
      </c>
      <c r="C64" s="35"/>
      <c r="D64" s="34" t="s">
        <v>20</v>
      </c>
      <c r="E64" s="36" t="s">
        <v>97</v>
      </c>
      <c r="F64" s="35" t="s">
        <v>92</v>
      </c>
      <c r="G64" s="63">
        <v>23</v>
      </c>
      <c r="H64" s="41"/>
      <c r="I64" s="41"/>
    </row>
    <row r="65" spans="1:9" s="52" customFormat="1" ht="36" hidden="1" x14ac:dyDescent="0.25">
      <c r="A65" s="35" t="s">
        <v>86</v>
      </c>
      <c r="B65" s="34" t="s">
        <v>20</v>
      </c>
      <c r="C65" s="35"/>
      <c r="D65" s="34" t="s">
        <v>20</v>
      </c>
      <c r="E65" s="36" t="s">
        <v>98</v>
      </c>
      <c r="F65" s="35" t="s">
        <v>29</v>
      </c>
      <c r="G65" s="63">
        <v>23</v>
      </c>
      <c r="H65" s="41"/>
      <c r="I65" s="41"/>
    </row>
    <row r="66" spans="1:9" s="52" customFormat="1" ht="18" hidden="1" customHeight="1" x14ac:dyDescent="0.25">
      <c r="A66" s="26" t="e">
        <f>A61+1</f>
        <v>#REF!</v>
      </c>
      <c r="B66" s="26"/>
      <c r="C66" s="26" t="s">
        <v>68</v>
      </c>
      <c r="D66" s="26">
        <v>24</v>
      </c>
      <c r="E66" s="66" t="s">
        <v>99</v>
      </c>
      <c r="F66" s="27" t="s">
        <v>81</v>
      </c>
      <c r="G66" s="67">
        <v>0</v>
      </c>
      <c r="H66" s="32">
        <v>95</v>
      </c>
      <c r="I66" s="32">
        <f>ROUND(H66*G66,2)</f>
        <v>0</v>
      </c>
    </row>
    <row r="67" spans="1:9" s="52" customFormat="1" ht="36" hidden="1" customHeight="1" x14ac:dyDescent="0.25">
      <c r="A67" s="35" t="s">
        <v>19</v>
      </c>
      <c r="B67" s="34" t="s">
        <v>20</v>
      </c>
      <c r="C67" s="35"/>
      <c r="D67" s="34" t="s">
        <v>20</v>
      </c>
      <c r="E67" s="36" t="s">
        <v>100</v>
      </c>
      <c r="F67" s="35" t="s">
        <v>29</v>
      </c>
      <c r="G67" s="63">
        <f>161*0.6*1</f>
        <v>96.6</v>
      </c>
      <c r="H67" s="41"/>
      <c r="I67" s="41"/>
    </row>
    <row r="68" spans="1:9" s="52" customFormat="1" ht="63.6" hidden="1" customHeight="1" x14ac:dyDescent="0.25">
      <c r="A68" s="35" t="s">
        <v>27</v>
      </c>
      <c r="B68" s="34" t="s">
        <v>20</v>
      </c>
      <c r="C68" s="35"/>
      <c r="D68" s="34" t="s">
        <v>20</v>
      </c>
      <c r="E68" s="36" t="s">
        <v>101</v>
      </c>
      <c r="F68" s="35" t="s">
        <v>81</v>
      </c>
      <c r="G68" s="63">
        <v>161</v>
      </c>
      <c r="H68" s="41"/>
      <c r="I68" s="41"/>
    </row>
    <row r="69" spans="1:9" s="52" customFormat="1" ht="36" hidden="1" x14ac:dyDescent="0.25">
      <c r="A69" s="35" t="s">
        <v>84</v>
      </c>
      <c r="B69" s="34" t="s">
        <v>20</v>
      </c>
      <c r="C69" s="35"/>
      <c r="D69" s="34" t="s">
        <v>20</v>
      </c>
      <c r="E69" s="36" t="s">
        <v>102</v>
      </c>
      <c r="F69" s="35" t="s">
        <v>29</v>
      </c>
      <c r="G69" s="63">
        <f>G68*0.37</f>
        <v>59.57</v>
      </c>
      <c r="H69" s="41"/>
      <c r="I69" s="41"/>
    </row>
    <row r="70" spans="1:9" s="52" customFormat="1" ht="40.9" hidden="1" customHeight="1" x14ac:dyDescent="0.25">
      <c r="A70" s="35" t="s">
        <v>86</v>
      </c>
      <c r="B70" s="34" t="s">
        <v>20</v>
      </c>
      <c r="C70" s="35"/>
      <c r="D70" s="34" t="s">
        <v>20</v>
      </c>
      <c r="E70" s="36" t="s">
        <v>103</v>
      </c>
      <c r="F70" s="35" t="s">
        <v>29</v>
      </c>
      <c r="G70" s="63">
        <f>G68*0.6</f>
        <v>96.6</v>
      </c>
      <c r="H70" s="41"/>
      <c r="I70" s="41"/>
    </row>
    <row r="71" spans="1:9" s="52" customFormat="1" ht="18" hidden="1" customHeight="1" x14ac:dyDescent="0.25">
      <c r="A71" s="26" t="e">
        <f>A66+1</f>
        <v>#REF!</v>
      </c>
      <c r="B71" s="26"/>
      <c r="C71" s="26" t="s">
        <v>68</v>
      </c>
      <c r="D71" s="26">
        <v>25</v>
      </c>
      <c r="E71" s="66" t="s">
        <v>104</v>
      </c>
      <c r="F71" s="27" t="s">
        <v>81</v>
      </c>
      <c r="G71" s="67">
        <v>0</v>
      </c>
      <c r="H71" s="32">
        <v>150</v>
      </c>
      <c r="I71" s="32">
        <f>ROUND(H71*G71,2)</f>
        <v>0</v>
      </c>
    </row>
    <row r="72" spans="1:9" s="52" customFormat="1" ht="36" hidden="1" customHeight="1" x14ac:dyDescent="0.25">
      <c r="A72" s="35" t="s">
        <v>19</v>
      </c>
      <c r="B72" s="34" t="s">
        <v>20</v>
      </c>
      <c r="C72" s="35"/>
      <c r="D72" s="34" t="s">
        <v>20</v>
      </c>
      <c r="E72" s="36" t="s">
        <v>105</v>
      </c>
      <c r="F72" s="35" t="s">
        <v>29</v>
      </c>
      <c r="G72" s="63">
        <f>40*1.2</f>
        <v>48</v>
      </c>
      <c r="H72" s="41"/>
      <c r="I72" s="41"/>
    </row>
    <row r="73" spans="1:9" s="52" customFormat="1" ht="58.15" hidden="1" customHeight="1" x14ac:dyDescent="0.25">
      <c r="A73" s="35" t="s">
        <v>27</v>
      </c>
      <c r="B73" s="34" t="s">
        <v>20</v>
      </c>
      <c r="C73" s="35"/>
      <c r="D73" s="34" t="s">
        <v>20</v>
      </c>
      <c r="E73" s="36" t="s">
        <v>106</v>
      </c>
      <c r="F73" s="35" t="s">
        <v>81</v>
      </c>
      <c r="G73" s="63">
        <v>40</v>
      </c>
      <c r="H73" s="41"/>
      <c r="I73" s="41"/>
    </row>
    <row r="74" spans="1:9" s="52" customFormat="1" ht="36" hidden="1" x14ac:dyDescent="0.25">
      <c r="A74" s="35" t="s">
        <v>84</v>
      </c>
      <c r="B74" s="34" t="s">
        <v>20</v>
      </c>
      <c r="C74" s="35"/>
      <c r="D74" s="34" t="s">
        <v>20</v>
      </c>
      <c r="E74" s="36" t="s">
        <v>107</v>
      </c>
      <c r="F74" s="35" t="s">
        <v>29</v>
      </c>
      <c r="G74" s="63">
        <f>0.37*G73</f>
        <v>14.8</v>
      </c>
      <c r="H74" s="41"/>
      <c r="I74" s="41"/>
    </row>
    <row r="75" spans="1:9" s="52" customFormat="1" ht="46.15" hidden="1" customHeight="1" x14ac:dyDescent="0.25">
      <c r="A75" s="35" t="s">
        <v>86</v>
      </c>
      <c r="B75" s="34" t="s">
        <v>20</v>
      </c>
      <c r="C75" s="35"/>
      <c r="D75" s="34" t="s">
        <v>20</v>
      </c>
      <c r="E75" s="36" t="s">
        <v>108</v>
      </c>
      <c r="F75" s="35" t="s">
        <v>29</v>
      </c>
      <c r="G75" s="63">
        <f>0.38*G73</f>
        <v>15.2</v>
      </c>
      <c r="H75" s="41"/>
      <c r="I75" s="41"/>
    </row>
    <row r="76" spans="1:9" s="52" customFormat="1" ht="18" hidden="1" customHeight="1" x14ac:dyDescent="0.25">
      <c r="A76" s="26" t="e">
        <f>A66+1</f>
        <v>#REF!</v>
      </c>
      <c r="B76" s="26"/>
      <c r="C76" s="26" t="s">
        <v>68</v>
      </c>
      <c r="D76" s="26">
        <v>25</v>
      </c>
      <c r="E76" s="66" t="s">
        <v>104</v>
      </c>
      <c r="F76" s="27" t="s">
        <v>81</v>
      </c>
      <c r="G76" s="67">
        <v>0</v>
      </c>
      <c r="H76" s="32">
        <v>150</v>
      </c>
      <c r="I76" s="32">
        <f>ROUND(H76*G76,2)</f>
        <v>0</v>
      </c>
    </row>
    <row r="77" spans="1:9" s="52" customFormat="1" ht="39.6" hidden="1" customHeight="1" x14ac:dyDescent="0.25">
      <c r="A77" s="35" t="s">
        <v>19</v>
      </c>
      <c r="B77" s="34" t="s">
        <v>20</v>
      </c>
      <c r="C77" s="35"/>
      <c r="D77" s="34" t="s">
        <v>20</v>
      </c>
      <c r="E77" s="36" t="s">
        <v>109</v>
      </c>
      <c r="F77" s="35" t="s">
        <v>29</v>
      </c>
      <c r="G77" s="63">
        <v>121.2</v>
      </c>
      <c r="H77" s="41"/>
      <c r="I77" s="41"/>
    </row>
    <row r="78" spans="1:9" s="52" customFormat="1" ht="63" hidden="1" customHeight="1" x14ac:dyDescent="0.25">
      <c r="A78" s="35" t="s">
        <v>27</v>
      </c>
      <c r="B78" s="34" t="s">
        <v>20</v>
      </c>
      <c r="C78" s="35"/>
      <c r="D78" s="34" t="s">
        <v>20</v>
      </c>
      <c r="E78" s="36" t="s">
        <v>110</v>
      </c>
      <c r="F78" s="35" t="s">
        <v>81</v>
      </c>
      <c r="G78" s="63">
        <v>101</v>
      </c>
      <c r="H78" s="41"/>
      <c r="I78" s="41"/>
    </row>
    <row r="79" spans="1:9" s="52" customFormat="1" ht="36" hidden="1" x14ac:dyDescent="0.25">
      <c r="A79" s="35" t="s">
        <v>84</v>
      </c>
      <c r="B79" s="34" t="s">
        <v>20</v>
      </c>
      <c r="C79" s="35"/>
      <c r="D79" s="34" t="s">
        <v>20</v>
      </c>
      <c r="E79" s="36" t="s">
        <v>111</v>
      </c>
      <c r="F79" s="35" t="s">
        <v>29</v>
      </c>
      <c r="G79" s="63">
        <f>0.4*G78</f>
        <v>40.400000000000006</v>
      </c>
      <c r="H79" s="41"/>
      <c r="I79" s="41"/>
    </row>
    <row r="80" spans="1:9" s="52" customFormat="1" ht="48" hidden="1" customHeight="1" x14ac:dyDescent="0.25">
      <c r="A80" s="35" t="s">
        <v>86</v>
      </c>
      <c r="B80" s="34" t="s">
        <v>20</v>
      </c>
      <c r="C80" s="35"/>
      <c r="D80" s="34" t="s">
        <v>20</v>
      </c>
      <c r="E80" s="36" t="s">
        <v>112</v>
      </c>
      <c r="F80" s="35" t="s">
        <v>29</v>
      </c>
      <c r="G80" s="63">
        <f>101*0.85</f>
        <v>85.85</v>
      </c>
      <c r="H80" s="41"/>
      <c r="I80" s="41"/>
    </row>
    <row r="81" spans="1:9" s="52" customFormat="1" ht="18" hidden="1" customHeight="1" x14ac:dyDescent="0.25">
      <c r="A81" s="26" t="e">
        <f>A71+1</f>
        <v>#REF!</v>
      </c>
      <c r="B81" s="26"/>
      <c r="C81" s="26" t="s">
        <v>68</v>
      </c>
      <c r="D81" s="26">
        <v>25</v>
      </c>
      <c r="E81" s="66" t="s">
        <v>113</v>
      </c>
      <c r="F81" s="27" t="s">
        <v>81</v>
      </c>
      <c r="G81" s="67">
        <v>0</v>
      </c>
      <c r="H81" s="32">
        <v>235</v>
      </c>
      <c r="I81" s="32">
        <f>ROUND(H81*G81,2)</f>
        <v>0</v>
      </c>
    </row>
    <row r="82" spans="1:9" s="52" customFormat="1" ht="39.6" hidden="1" customHeight="1" x14ac:dyDescent="0.25">
      <c r="A82" s="35" t="s">
        <v>19</v>
      </c>
      <c r="B82" s="34" t="s">
        <v>20</v>
      </c>
      <c r="C82" s="35"/>
      <c r="D82" s="34" t="s">
        <v>20</v>
      </c>
      <c r="E82" s="36" t="s">
        <v>114</v>
      </c>
      <c r="F82" s="35" t="s">
        <v>29</v>
      </c>
      <c r="G82" s="63">
        <f>G83*1.2</f>
        <v>274.8</v>
      </c>
      <c r="H82" s="41"/>
      <c r="I82" s="41"/>
    </row>
    <row r="83" spans="1:9" s="52" customFormat="1" ht="63" hidden="1" customHeight="1" x14ac:dyDescent="0.25">
      <c r="A83" s="35" t="s">
        <v>27</v>
      </c>
      <c r="B83" s="34" t="s">
        <v>20</v>
      </c>
      <c r="C83" s="35"/>
      <c r="D83" s="34" t="s">
        <v>20</v>
      </c>
      <c r="E83" s="36" t="s">
        <v>115</v>
      </c>
      <c r="F83" s="35" t="s">
        <v>81</v>
      </c>
      <c r="G83" s="63">
        <v>229</v>
      </c>
      <c r="H83" s="41"/>
      <c r="I83" s="41"/>
    </row>
    <row r="84" spans="1:9" s="52" customFormat="1" ht="36" hidden="1" x14ac:dyDescent="0.25">
      <c r="A84" s="35" t="s">
        <v>84</v>
      </c>
      <c r="B84" s="34" t="s">
        <v>20</v>
      </c>
      <c r="C84" s="35"/>
      <c r="D84" s="34" t="s">
        <v>20</v>
      </c>
      <c r="E84" s="36" t="s">
        <v>116</v>
      </c>
      <c r="F84" s="35" t="s">
        <v>29</v>
      </c>
      <c r="G84" s="63">
        <f>G83*0.4</f>
        <v>91.600000000000009</v>
      </c>
      <c r="H84" s="41"/>
      <c r="I84" s="41"/>
    </row>
    <row r="85" spans="1:9" s="52" customFormat="1" ht="48" hidden="1" customHeight="1" x14ac:dyDescent="0.25">
      <c r="A85" s="35" t="s">
        <v>86</v>
      </c>
      <c r="B85" s="34" t="s">
        <v>20</v>
      </c>
      <c r="C85" s="35"/>
      <c r="D85" s="34" t="s">
        <v>20</v>
      </c>
      <c r="E85" s="36" t="s">
        <v>117</v>
      </c>
      <c r="F85" s="35" t="s">
        <v>29</v>
      </c>
      <c r="G85" s="63">
        <f>G83*0.85</f>
        <v>194.65</v>
      </c>
      <c r="H85" s="41"/>
      <c r="I85" s="41"/>
    </row>
    <row r="86" spans="1:9" s="52" customFormat="1" ht="18" hidden="1" customHeight="1" x14ac:dyDescent="0.25">
      <c r="A86" s="26" t="e">
        <f>A81+1</f>
        <v>#REF!</v>
      </c>
      <c r="B86" s="26"/>
      <c r="C86" s="26" t="s">
        <v>68</v>
      </c>
      <c r="D86" s="26">
        <v>25</v>
      </c>
      <c r="E86" s="66" t="s">
        <v>118</v>
      </c>
      <c r="F86" s="27" t="s">
        <v>81</v>
      </c>
      <c r="G86" s="67">
        <v>0</v>
      </c>
      <c r="H86" s="32">
        <v>330</v>
      </c>
      <c r="I86" s="32">
        <f>ROUND(H86*G86,2)</f>
        <v>0</v>
      </c>
    </row>
    <row r="87" spans="1:9" s="52" customFormat="1" ht="36" hidden="1" x14ac:dyDescent="0.25">
      <c r="A87" s="35" t="s">
        <v>19</v>
      </c>
      <c r="B87" s="34" t="s">
        <v>20</v>
      </c>
      <c r="C87" s="35"/>
      <c r="D87" s="34" t="s">
        <v>20</v>
      </c>
      <c r="E87" s="36" t="s">
        <v>119</v>
      </c>
      <c r="F87" s="35" t="s">
        <v>29</v>
      </c>
      <c r="G87" s="63">
        <f>G89*1.2</f>
        <v>297.59999999999997</v>
      </c>
      <c r="H87" s="41"/>
      <c r="I87" s="41"/>
    </row>
    <row r="88" spans="1:9" s="52" customFormat="1" ht="36" hidden="1" x14ac:dyDescent="0.25">
      <c r="A88" s="35" t="s">
        <v>19</v>
      </c>
      <c r="B88" s="34" t="s">
        <v>20</v>
      </c>
      <c r="C88" s="35"/>
      <c r="D88" s="34" t="s">
        <v>20</v>
      </c>
      <c r="E88" s="36" t="s">
        <v>120</v>
      </c>
      <c r="F88" s="35" t="s">
        <v>29</v>
      </c>
      <c r="G88" s="63">
        <f>G89*1.6</f>
        <v>396.8</v>
      </c>
      <c r="H88" s="41"/>
      <c r="I88" s="41"/>
    </row>
    <row r="89" spans="1:9" s="52" customFormat="1" ht="72" hidden="1" x14ac:dyDescent="0.25">
      <c r="A89" s="35" t="s">
        <v>27</v>
      </c>
      <c r="B89" s="34" t="s">
        <v>20</v>
      </c>
      <c r="C89" s="35"/>
      <c r="D89" s="34" t="s">
        <v>20</v>
      </c>
      <c r="E89" s="36" t="s">
        <v>121</v>
      </c>
      <c r="F89" s="35" t="s">
        <v>81</v>
      </c>
      <c r="G89" s="63">
        <v>248</v>
      </c>
      <c r="H89" s="41"/>
      <c r="I89" s="41"/>
    </row>
    <row r="90" spans="1:9" s="52" customFormat="1" ht="36" hidden="1" x14ac:dyDescent="0.25">
      <c r="A90" s="35" t="s">
        <v>84</v>
      </c>
      <c r="B90" s="34" t="s">
        <v>20</v>
      </c>
      <c r="C90" s="35"/>
      <c r="D90" s="34" t="s">
        <v>20</v>
      </c>
      <c r="E90" s="36" t="s">
        <v>122</v>
      </c>
      <c r="F90" s="35" t="s">
        <v>29</v>
      </c>
      <c r="G90" s="63">
        <f>G89*0.42</f>
        <v>104.16</v>
      </c>
      <c r="H90" s="41"/>
      <c r="I90" s="41"/>
    </row>
    <row r="91" spans="1:9" ht="36" hidden="1" customHeight="1" x14ac:dyDescent="0.25">
      <c r="A91" s="35" t="s">
        <v>86</v>
      </c>
      <c r="B91" s="34" t="s">
        <v>20</v>
      </c>
      <c r="C91" s="35"/>
      <c r="D91" s="34" t="s">
        <v>20</v>
      </c>
      <c r="E91" s="36" t="s">
        <v>123</v>
      </c>
      <c r="F91" s="35" t="s">
        <v>29</v>
      </c>
      <c r="G91" s="63">
        <f>G89*0.7</f>
        <v>173.6</v>
      </c>
      <c r="I91" s="41"/>
    </row>
    <row r="92" spans="1:9" s="52" customFormat="1" ht="18" hidden="1" customHeight="1" x14ac:dyDescent="0.25">
      <c r="A92" s="26" t="e">
        <f>A86+1</f>
        <v>#REF!</v>
      </c>
      <c r="B92" s="26"/>
      <c r="C92" s="26" t="s">
        <v>68</v>
      </c>
      <c r="D92" s="26">
        <v>25</v>
      </c>
      <c r="E92" s="66" t="s">
        <v>124</v>
      </c>
      <c r="F92" s="27" t="s">
        <v>81</v>
      </c>
      <c r="G92" s="67">
        <v>0</v>
      </c>
      <c r="H92" s="32">
        <v>1410</v>
      </c>
      <c r="I92" s="32">
        <f>ROUND(H92*G92,2)</f>
        <v>0</v>
      </c>
    </row>
    <row r="93" spans="1:9" s="52" customFormat="1" ht="36" hidden="1" x14ac:dyDescent="0.25">
      <c r="A93" s="35" t="s">
        <v>19</v>
      </c>
      <c r="B93" s="34" t="s">
        <v>20</v>
      </c>
      <c r="C93" s="35"/>
      <c r="D93" s="34" t="s">
        <v>20</v>
      </c>
      <c r="E93" s="36" t="s">
        <v>125</v>
      </c>
      <c r="F93" s="35" t="s">
        <v>29</v>
      </c>
      <c r="G93" s="63">
        <f>G94*1.2</f>
        <v>14.399999999999999</v>
      </c>
      <c r="H93" s="41"/>
      <c r="I93" s="41"/>
    </row>
    <row r="94" spans="1:9" s="52" customFormat="1" ht="72" hidden="1" x14ac:dyDescent="0.25">
      <c r="A94" s="35" t="s">
        <v>27</v>
      </c>
      <c r="B94" s="34" t="s">
        <v>20</v>
      </c>
      <c r="C94" s="35"/>
      <c r="D94" s="34" t="s">
        <v>20</v>
      </c>
      <c r="E94" s="36" t="s">
        <v>126</v>
      </c>
      <c r="F94" s="35" t="s">
        <v>81</v>
      </c>
      <c r="G94" s="63">
        <v>12</v>
      </c>
      <c r="H94" s="41"/>
      <c r="I94" s="41" t="s">
        <v>127</v>
      </c>
    </row>
    <row r="95" spans="1:9" s="52" customFormat="1" ht="36" hidden="1" x14ac:dyDescent="0.25">
      <c r="A95" s="35" t="s">
        <v>84</v>
      </c>
      <c r="B95" s="34" t="s">
        <v>20</v>
      </c>
      <c r="C95" s="35"/>
      <c r="D95" s="34" t="s">
        <v>20</v>
      </c>
      <c r="E95" s="36" t="s">
        <v>128</v>
      </c>
      <c r="F95" s="35" t="s">
        <v>29</v>
      </c>
      <c r="G95" s="63">
        <f>G94*0.6</f>
        <v>7.1999999999999993</v>
      </c>
      <c r="H95" s="41"/>
      <c r="I95" s="41"/>
    </row>
    <row r="96" spans="1:9" ht="36" hidden="1" customHeight="1" x14ac:dyDescent="0.25">
      <c r="A96" s="35" t="s">
        <v>86</v>
      </c>
      <c r="B96" s="34" t="s">
        <v>20</v>
      </c>
      <c r="C96" s="35"/>
      <c r="D96" s="34" t="s">
        <v>20</v>
      </c>
      <c r="E96" s="36" t="s">
        <v>129</v>
      </c>
      <c r="F96" s="35" t="s">
        <v>29</v>
      </c>
      <c r="G96" s="63">
        <f>G94*1.2</f>
        <v>14.399999999999999</v>
      </c>
      <c r="I96" s="41"/>
    </row>
    <row r="97" spans="1:9" s="52" customFormat="1" ht="18" hidden="1" customHeight="1" x14ac:dyDescent="0.25">
      <c r="A97" s="26" t="e">
        <f>A92+1</f>
        <v>#REF!</v>
      </c>
      <c r="B97" s="26"/>
      <c r="C97" s="26" t="s">
        <v>68</v>
      </c>
      <c r="D97" s="26">
        <v>33</v>
      </c>
      <c r="E97" s="66" t="s">
        <v>130</v>
      </c>
      <c r="F97" s="27" t="s">
        <v>76</v>
      </c>
      <c r="G97" s="67">
        <v>0</v>
      </c>
      <c r="H97" s="32">
        <v>1830</v>
      </c>
      <c r="I97" s="32">
        <f>ROUND(H97*G97,2)</f>
        <v>0</v>
      </c>
    </row>
    <row r="98" spans="1:9" s="52" customFormat="1" ht="60" hidden="1" x14ac:dyDescent="0.25">
      <c r="A98" s="35" t="s">
        <v>19</v>
      </c>
      <c r="B98" s="34" t="s">
        <v>20</v>
      </c>
      <c r="C98" s="35"/>
      <c r="D98" s="34" t="s">
        <v>20</v>
      </c>
      <c r="E98" s="46" t="s">
        <v>131</v>
      </c>
      <c r="F98" s="35" t="s">
        <v>76</v>
      </c>
      <c r="G98" s="63">
        <v>14</v>
      </c>
      <c r="H98" s="41"/>
      <c r="I98" s="41"/>
    </row>
    <row r="99" spans="1:9" s="52" customFormat="1" ht="39.75" hidden="1" customHeight="1" x14ac:dyDescent="0.25">
      <c r="A99" s="35" t="s">
        <v>27</v>
      </c>
      <c r="B99" s="34" t="s">
        <v>20</v>
      </c>
      <c r="C99" s="35"/>
      <c r="D99" s="34" t="s">
        <v>20</v>
      </c>
      <c r="E99" s="36" t="s">
        <v>132</v>
      </c>
      <c r="F99" s="35" t="s">
        <v>29</v>
      </c>
      <c r="G99" s="63">
        <f>1.4*1.4*2.5*14</f>
        <v>68.599999999999994</v>
      </c>
      <c r="H99" s="41"/>
      <c r="I99" s="41"/>
    </row>
    <row r="100" spans="1:9" s="52" customFormat="1" ht="22.5" hidden="1" customHeight="1" x14ac:dyDescent="0.25">
      <c r="A100" s="35" t="s">
        <v>84</v>
      </c>
      <c r="B100" s="34" t="s">
        <v>20</v>
      </c>
      <c r="C100" s="35"/>
      <c r="D100" s="34" t="s">
        <v>20</v>
      </c>
      <c r="E100" s="36" t="s">
        <v>133</v>
      </c>
      <c r="F100" s="35" t="s">
        <v>29</v>
      </c>
      <c r="G100" s="63">
        <f>G98*0.62</f>
        <v>8.68</v>
      </c>
      <c r="H100" s="41"/>
      <c r="I100" s="41"/>
    </row>
    <row r="101" spans="1:9" ht="36" hidden="1" customHeight="1" x14ac:dyDescent="0.25">
      <c r="A101" s="35" t="s">
        <v>86</v>
      </c>
      <c r="B101" s="34" t="s">
        <v>20</v>
      </c>
      <c r="C101" s="35"/>
      <c r="D101" s="34" t="s">
        <v>20</v>
      </c>
      <c r="E101" s="36" t="s">
        <v>134</v>
      </c>
      <c r="F101" s="35" t="s">
        <v>29</v>
      </c>
      <c r="G101" s="63">
        <f>2*G98</f>
        <v>28</v>
      </c>
      <c r="I101" s="41"/>
    </row>
    <row r="102" spans="1:9" s="52" customFormat="1" ht="18" hidden="1" customHeight="1" x14ac:dyDescent="0.25">
      <c r="A102" s="26" t="e">
        <f>A97+1</f>
        <v>#REF!</v>
      </c>
      <c r="B102" s="26"/>
      <c r="C102" s="26" t="s">
        <v>68</v>
      </c>
      <c r="D102" s="26">
        <v>33</v>
      </c>
      <c r="E102" s="66" t="s">
        <v>135</v>
      </c>
      <c r="F102" s="27" t="s">
        <v>76</v>
      </c>
      <c r="G102" s="67">
        <v>0</v>
      </c>
      <c r="H102" s="32">
        <v>4000</v>
      </c>
      <c r="I102" s="32">
        <f>ROUND(H102*G102,2)</f>
        <v>0</v>
      </c>
    </row>
    <row r="103" spans="1:9" s="52" customFormat="1" ht="60" hidden="1" x14ac:dyDescent="0.25">
      <c r="A103" s="35" t="s">
        <v>19</v>
      </c>
      <c r="B103" s="34" t="s">
        <v>20</v>
      </c>
      <c r="C103" s="35"/>
      <c r="D103" s="34" t="s">
        <v>20</v>
      </c>
      <c r="E103" s="46" t="s">
        <v>136</v>
      </c>
      <c r="F103" s="35" t="s">
        <v>76</v>
      </c>
      <c r="G103" s="63">
        <v>7</v>
      </c>
      <c r="H103" s="41"/>
      <c r="I103" s="41"/>
    </row>
    <row r="104" spans="1:9" s="52" customFormat="1" ht="39.75" hidden="1" customHeight="1" x14ac:dyDescent="0.25">
      <c r="A104" s="35" t="s">
        <v>27</v>
      </c>
      <c r="B104" s="34" t="s">
        <v>20</v>
      </c>
      <c r="C104" s="35"/>
      <c r="D104" s="34" t="s">
        <v>20</v>
      </c>
      <c r="E104" s="36" t="s">
        <v>137</v>
      </c>
      <c r="F104" s="35" t="s">
        <v>29</v>
      </c>
      <c r="G104" s="63">
        <f>2*2*2.5*7</f>
        <v>70</v>
      </c>
      <c r="H104" s="41"/>
      <c r="I104" s="41"/>
    </row>
    <row r="105" spans="1:9" s="52" customFormat="1" ht="22.5" hidden="1" customHeight="1" x14ac:dyDescent="0.25">
      <c r="A105" s="35" t="s">
        <v>84</v>
      </c>
      <c r="B105" s="34" t="s">
        <v>20</v>
      </c>
      <c r="C105" s="35"/>
      <c r="D105" s="34" t="s">
        <v>20</v>
      </c>
      <c r="E105" s="36" t="s">
        <v>138</v>
      </c>
      <c r="F105" s="35" t="s">
        <v>29</v>
      </c>
      <c r="G105" s="63">
        <f>G103*1.56</f>
        <v>10.92</v>
      </c>
      <c r="H105" s="41"/>
      <c r="I105" s="41"/>
    </row>
    <row r="106" spans="1:9" ht="36" hidden="1" customHeight="1" x14ac:dyDescent="0.25">
      <c r="A106" s="35" t="s">
        <v>86</v>
      </c>
      <c r="B106" s="34" t="s">
        <v>20</v>
      </c>
      <c r="C106" s="35"/>
      <c r="D106" s="34" t="s">
        <v>20</v>
      </c>
      <c r="E106" s="36" t="s">
        <v>139</v>
      </c>
      <c r="F106" s="35" t="s">
        <v>29</v>
      </c>
      <c r="G106" s="63">
        <f>G103*2</f>
        <v>14</v>
      </c>
      <c r="I106" s="41"/>
    </row>
    <row r="107" spans="1:9" s="52" customFormat="1" ht="18" hidden="1" customHeight="1" x14ac:dyDescent="0.25">
      <c r="A107" s="26" t="e">
        <f>A102+1</f>
        <v>#REF!</v>
      </c>
      <c r="B107" s="26"/>
      <c r="C107" s="26" t="s">
        <v>68</v>
      </c>
      <c r="D107" s="26">
        <v>34</v>
      </c>
      <c r="E107" s="66" t="s">
        <v>140</v>
      </c>
      <c r="F107" s="27" t="s">
        <v>76</v>
      </c>
      <c r="G107" s="67">
        <v>0</v>
      </c>
      <c r="H107" s="32">
        <v>6800</v>
      </c>
      <c r="I107" s="32">
        <f>ROUND(H107*G107,2)</f>
        <v>0</v>
      </c>
    </row>
    <row r="108" spans="1:9" s="52" customFormat="1" ht="60" hidden="1" x14ac:dyDescent="0.25">
      <c r="A108" s="35" t="s">
        <v>19</v>
      </c>
      <c r="B108" s="34" t="s">
        <v>20</v>
      </c>
      <c r="C108" s="35"/>
      <c r="D108" s="34" t="s">
        <v>20</v>
      </c>
      <c r="E108" s="46" t="s">
        <v>141</v>
      </c>
      <c r="F108" s="35" t="s">
        <v>76</v>
      </c>
      <c r="G108" s="63">
        <v>8</v>
      </c>
      <c r="H108" s="41"/>
      <c r="I108" s="41"/>
    </row>
    <row r="109" spans="1:9" s="52" customFormat="1" ht="27.6" hidden="1" customHeight="1" x14ac:dyDescent="0.25">
      <c r="A109" s="35" t="s">
        <v>27</v>
      </c>
      <c r="B109" s="34" t="s">
        <v>20</v>
      </c>
      <c r="C109" s="35"/>
      <c r="D109" s="34" t="s">
        <v>20</v>
      </c>
      <c r="E109" s="36" t="s">
        <v>142</v>
      </c>
      <c r="F109" s="35" t="s">
        <v>29</v>
      </c>
      <c r="G109" s="63">
        <f>2.5*2.5*3*8</f>
        <v>150</v>
      </c>
      <c r="H109" s="41"/>
      <c r="I109" s="41"/>
    </row>
    <row r="110" spans="1:9" s="52" customFormat="1" ht="22.5" hidden="1" customHeight="1" x14ac:dyDescent="0.25">
      <c r="A110" s="35" t="s">
        <v>84</v>
      </c>
      <c r="B110" s="34" t="s">
        <v>20</v>
      </c>
      <c r="C110" s="35"/>
      <c r="D110" s="34" t="s">
        <v>20</v>
      </c>
      <c r="E110" s="36" t="s">
        <v>143</v>
      </c>
      <c r="F110" s="35" t="s">
        <v>29</v>
      </c>
      <c r="G110" s="63">
        <f>1.9*G108</f>
        <v>15.2</v>
      </c>
      <c r="H110" s="41"/>
      <c r="I110" s="41"/>
    </row>
    <row r="111" spans="1:9" ht="36" hidden="1" customHeight="1" x14ac:dyDescent="0.25">
      <c r="A111" s="35" t="s">
        <v>86</v>
      </c>
      <c r="B111" s="34" t="s">
        <v>20</v>
      </c>
      <c r="C111" s="35"/>
      <c r="D111" s="34" t="s">
        <v>20</v>
      </c>
      <c r="E111" s="36" t="s">
        <v>144</v>
      </c>
      <c r="F111" s="35" t="s">
        <v>29</v>
      </c>
      <c r="G111" s="63">
        <f>G108*2.5</f>
        <v>20</v>
      </c>
      <c r="I111" s="41"/>
    </row>
    <row r="112" spans="1:9" s="52" customFormat="1" ht="18" customHeight="1" x14ac:dyDescent="0.25">
      <c r="A112" s="158" t="s">
        <v>145</v>
      </c>
      <c r="B112" s="159"/>
      <c r="C112" s="159"/>
      <c r="D112" s="159"/>
      <c r="E112" s="159"/>
      <c r="F112" s="159"/>
      <c r="G112" s="159" t="s">
        <v>64</v>
      </c>
      <c r="H112" s="160"/>
      <c r="I112" s="49"/>
    </row>
    <row r="113" spans="1:9" s="52" customFormat="1" ht="23.25" customHeight="1" x14ac:dyDescent="0.25">
      <c r="A113" s="17"/>
      <c r="B113" s="18" t="s">
        <v>65</v>
      </c>
      <c r="C113" s="18" t="s">
        <v>146</v>
      </c>
      <c r="D113" s="19" t="s">
        <v>147</v>
      </c>
      <c r="E113" s="19"/>
      <c r="F113" s="19"/>
      <c r="G113" s="19"/>
      <c r="H113" s="20"/>
      <c r="I113" s="20"/>
    </row>
    <row r="114" spans="1:9" ht="19.899999999999999" customHeight="1" x14ac:dyDescent="0.25">
      <c r="A114" s="21"/>
      <c r="B114" s="22"/>
      <c r="C114" s="23" t="s">
        <v>148</v>
      </c>
      <c r="D114" s="24"/>
      <c r="E114" s="157" t="s">
        <v>149</v>
      </c>
      <c r="F114" s="157"/>
      <c r="G114" s="157"/>
      <c r="H114" s="25"/>
      <c r="I114" s="25"/>
    </row>
    <row r="115" spans="1:9" s="33" customFormat="1" ht="20.25" customHeight="1" x14ac:dyDescent="0.25">
      <c r="A115" s="26">
        <f>A49+1</f>
        <v>14</v>
      </c>
      <c r="B115" s="27"/>
      <c r="C115" s="27" t="s">
        <v>148</v>
      </c>
      <c r="D115" s="28">
        <v>13</v>
      </c>
      <c r="E115" s="29" t="s">
        <v>150</v>
      </c>
      <c r="F115" s="26" t="s">
        <v>151</v>
      </c>
      <c r="G115" s="39">
        <f>G116</f>
        <v>60</v>
      </c>
      <c r="H115" s="32"/>
      <c r="I115" s="32"/>
    </row>
    <row r="116" spans="1:9" ht="36" hidden="1" customHeight="1" x14ac:dyDescent="0.25">
      <c r="A116" s="35" t="s">
        <v>19</v>
      </c>
      <c r="B116" s="35" t="s">
        <v>20</v>
      </c>
      <c r="C116" s="35"/>
      <c r="D116" s="35" t="s">
        <v>20</v>
      </c>
      <c r="E116" s="68" t="s">
        <v>152</v>
      </c>
      <c r="F116" s="35" t="s">
        <v>153</v>
      </c>
      <c r="G116" s="40">
        <v>60</v>
      </c>
      <c r="H116" s="31"/>
      <c r="I116" s="31"/>
    </row>
    <row r="117" spans="1:9" ht="21.6" customHeight="1" x14ac:dyDescent="0.25">
      <c r="A117" s="21"/>
      <c r="B117" s="22"/>
      <c r="C117" s="23" t="s">
        <v>154</v>
      </c>
      <c r="D117" s="69" t="s">
        <v>155</v>
      </c>
      <c r="E117" s="70" t="s">
        <v>156</v>
      </c>
      <c r="F117" s="70"/>
      <c r="G117" s="70"/>
      <c r="H117" s="71"/>
      <c r="I117" s="25"/>
    </row>
    <row r="118" spans="1:9" s="72" customFormat="1" ht="22.9" hidden="1" customHeight="1" x14ac:dyDescent="0.25">
      <c r="A118" s="26" t="e">
        <f>#REF!+1</f>
        <v>#REF!</v>
      </c>
      <c r="B118" s="27"/>
      <c r="C118" s="27" t="s">
        <v>154</v>
      </c>
      <c r="D118" s="28">
        <v>13</v>
      </c>
      <c r="E118" s="29" t="s">
        <v>157</v>
      </c>
      <c r="F118" s="26" t="s">
        <v>151</v>
      </c>
      <c r="G118" s="39">
        <v>0</v>
      </c>
      <c r="H118" s="32">
        <v>21.95</v>
      </c>
      <c r="I118" s="32">
        <f>ROUND(G118*H118,2)+0.07</f>
        <v>7.0000000000000007E-2</v>
      </c>
    </row>
    <row r="119" spans="1:9" s="74" customFormat="1" ht="48" hidden="1" x14ac:dyDescent="0.2">
      <c r="A119" s="35" t="s">
        <v>27</v>
      </c>
      <c r="B119" s="35"/>
      <c r="C119" s="35"/>
      <c r="D119" s="35" t="s">
        <v>20</v>
      </c>
      <c r="E119" s="68" t="s">
        <v>158</v>
      </c>
      <c r="F119" s="35" t="s">
        <v>153</v>
      </c>
      <c r="G119" s="63">
        <v>529</v>
      </c>
      <c r="H119" s="31"/>
      <c r="I119" s="73"/>
    </row>
    <row r="120" spans="1:9" s="72" customFormat="1" ht="22.9" hidden="1" customHeight="1" x14ac:dyDescent="0.25">
      <c r="A120" s="26" t="e">
        <f>A118+1</f>
        <v>#REF!</v>
      </c>
      <c r="B120" s="27"/>
      <c r="C120" s="27" t="s">
        <v>154</v>
      </c>
      <c r="D120" s="28">
        <v>13</v>
      </c>
      <c r="E120" s="29" t="s">
        <v>159</v>
      </c>
      <c r="F120" s="26" t="s">
        <v>151</v>
      </c>
      <c r="G120" s="39">
        <v>0</v>
      </c>
      <c r="H120" s="32">
        <v>21.95</v>
      </c>
      <c r="I120" s="32">
        <f>ROUND(G120*H120,2)+0.07</f>
        <v>7.0000000000000007E-2</v>
      </c>
    </row>
    <row r="121" spans="1:9" s="74" customFormat="1" ht="48" hidden="1" x14ac:dyDescent="0.2">
      <c r="A121" s="35" t="s">
        <v>27</v>
      </c>
      <c r="B121" s="35"/>
      <c r="C121" s="35"/>
      <c r="D121" s="35" t="s">
        <v>20</v>
      </c>
      <c r="E121" s="68" t="s">
        <v>160</v>
      </c>
      <c r="F121" s="35" t="s">
        <v>153</v>
      </c>
      <c r="G121" s="63">
        <v>1990</v>
      </c>
      <c r="H121" s="31"/>
      <c r="I121" s="73"/>
    </row>
    <row r="122" spans="1:9" s="72" customFormat="1" ht="22.9" customHeight="1" x14ac:dyDescent="0.25">
      <c r="A122" s="26">
        <f>A115+1</f>
        <v>15</v>
      </c>
      <c r="B122" s="27"/>
      <c r="C122" s="27" t="s">
        <v>154</v>
      </c>
      <c r="D122" s="28">
        <v>13</v>
      </c>
      <c r="E122" s="29" t="s">
        <v>161</v>
      </c>
      <c r="F122" s="26" t="s">
        <v>151</v>
      </c>
      <c r="G122" s="39">
        <f>G123</f>
        <v>60</v>
      </c>
      <c r="H122" s="32"/>
      <c r="I122" s="32"/>
    </row>
    <row r="123" spans="1:9" s="74" customFormat="1" ht="48" hidden="1" x14ac:dyDescent="0.2">
      <c r="A123" s="35" t="s">
        <v>27</v>
      </c>
      <c r="B123" s="35"/>
      <c r="C123" s="35"/>
      <c r="D123" s="35" t="s">
        <v>20</v>
      </c>
      <c r="E123" s="68" t="s">
        <v>162</v>
      </c>
      <c r="F123" s="35" t="s">
        <v>153</v>
      </c>
      <c r="G123" s="63">
        <v>60</v>
      </c>
      <c r="H123" s="31"/>
      <c r="I123" s="73"/>
    </row>
    <row r="124" spans="1:9" ht="20.25" hidden="1" customHeight="1" x14ac:dyDescent="0.25">
      <c r="A124" s="75"/>
      <c r="B124" s="76"/>
      <c r="C124" s="76" t="s">
        <v>163</v>
      </c>
      <c r="D124" s="77"/>
      <c r="E124" s="168" t="s">
        <v>164</v>
      </c>
      <c r="F124" s="157"/>
      <c r="G124" s="157"/>
      <c r="H124" s="25"/>
      <c r="I124" s="25"/>
    </row>
    <row r="125" spans="1:9" ht="24.75" hidden="1" customHeight="1" x14ac:dyDescent="0.25">
      <c r="A125" s="26" t="e">
        <f>#REF!+1</f>
        <v>#REF!</v>
      </c>
      <c r="B125" s="27"/>
      <c r="C125" s="28" t="s">
        <v>163</v>
      </c>
      <c r="D125" s="28">
        <v>17</v>
      </c>
      <c r="E125" s="42" t="s">
        <v>165</v>
      </c>
      <c r="F125" s="26" t="s">
        <v>151</v>
      </c>
      <c r="G125" s="60">
        <f>G126</f>
        <v>0</v>
      </c>
      <c r="H125" s="31">
        <v>49</v>
      </c>
      <c r="I125" s="32">
        <f>ROUND(G125*H125,2)</f>
        <v>0</v>
      </c>
    </row>
    <row r="126" spans="1:9" ht="37.9" hidden="1" customHeight="1" x14ac:dyDescent="0.25">
      <c r="A126" s="34" t="s">
        <v>19</v>
      </c>
      <c r="B126" s="35" t="s">
        <v>20</v>
      </c>
      <c r="C126" s="34"/>
      <c r="D126" s="34" t="s">
        <v>20</v>
      </c>
      <c r="E126" s="68" t="s">
        <v>166</v>
      </c>
      <c r="F126" s="34" t="s">
        <v>153</v>
      </c>
      <c r="G126" s="48">
        <v>0</v>
      </c>
      <c r="I126" s="41"/>
    </row>
    <row r="127" spans="1:9" ht="21.6" customHeight="1" x14ac:dyDescent="0.25">
      <c r="A127" s="21"/>
      <c r="B127" s="22"/>
      <c r="C127" s="23" t="s">
        <v>167</v>
      </c>
      <c r="D127" s="69" t="s">
        <v>155</v>
      </c>
      <c r="E127" s="70" t="s">
        <v>168</v>
      </c>
      <c r="F127" s="70"/>
      <c r="G127" s="70"/>
      <c r="H127" s="71"/>
      <c r="I127" s="25"/>
    </row>
    <row r="128" spans="1:9" s="72" customFormat="1" ht="21.6" customHeight="1" x14ac:dyDescent="0.25">
      <c r="A128" s="26">
        <f>A122+1</f>
        <v>16</v>
      </c>
      <c r="B128" s="27"/>
      <c r="C128" s="27" t="s">
        <v>167</v>
      </c>
      <c r="D128" s="28">
        <v>14</v>
      </c>
      <c r="E128" s="29" t="s">
        <v>169</v>
      </c>
      <c r="F128" s="26" t="s">
        <v>151</v>
      </c>
      <c r="G128" s="39">
        <f>G129</f>
        <v>60</v>
      </c>
      <c r="H128" s="32"/>
      <c r="I128" s="32"/>
    </row>
    <row r="129" spans="1:9" s="74" customFormat="1" ht="48" hidden="1" x14ac:dyDescent="0.2">
      <c r="A129" s="35" t="s">
        <v>27</v>
      </c>
      <c r="B129" s="35"/>
      <c r="C129" s="35"/>
      <c r="D129" s="35" t="s">
        <v>20</v>
      </c>
      <c r="E129" s="68" t="s">
        <v>170</v>
      </c>
      <c r="F129" s="35" t="s">
        <v>153</v>
      </c>
      <c r="G129" s="63">
        <v>60</v>
      </c>
      <c r="H129" s="31"/>
      <c r="I129" s="73"/>
    </row>
    <row r="130" spans="1:9" s="78" customFormat="1" ht="21.75" customHeight="1" x14ac:dyDescent="0.2">
      <c r="A130" s="158" t="s">
        <v>171</v>
      </c>
      <c r="B130" s="159"/>
      <c r="C130" s="159"/>
      <c r="D130" s="159"/>
      <c r="E130" s="159"/>
      <c r="F130" s="159"/>
      <c r="G130" s="159"/>
      <c r="H130" s="160"/>
      <c r="I130" s="49"/>
    </row>
    <row r="131" spans="1:9" s="78" customFormat="1" ht="25.5" customHeight="1" x14ac:dyDescent="0.2">
      <c r="A131" s="17"/>
      <c r="B131" s="18" t="s">
        <v>65</v>
      </c>
      <c r="C131" s="18" t="s">
        <v>172</v>
      </c>
      <c r="D131" s="19" t="s">
        <v>173</v>
      </c>
      <c r="E131" s="19"/>
      <c r="F131" s="19"/>
      <c r="G131" s="19"/>
      <c r="H131" s="20"/>
      <c r="I131" s="20"/>
    </row>
    <row r="132" spans="1:9" s="78" customFormat="1" ht="22.5" customHeight="1" x14ac:dyDescent="0.2">
      <c r="A132" s="21"/>
      <c r="B132" s="22"/>
      <c r="C132" s="23" t="s">
        <v>174</v>
      </c>
      <c r="D132" s="24"/>
      <c r="E132" s="157" t="s">
        <v>175</v>
      </c>
      <c r="F132" s="157"/>
      <c r="G132" s="157"/>
      <c r="H132" s="25"/>
      <c r="I132" s="25"/>
    </row>
    <row r="133" spans="1:9" s="56" customFormat="1" ht="27.75" customHeight="1" x14ac:dyDescent="0.25">
      <c r="A133" s="57">
        <f>A128+1</f>
        <v>17</v>
      </c>
      <c r="B133" s="58"/>
      <c r="C133" s="27" t="s">
        <v>176</v>
      </c>
      <c r="D133" s="28">
        <v>10</v>
      </c>
      <c r="E133" s="29" t="s">
        <v>177</v>
      </c>
      <c r="F133" s="26" t="s">
        <v>178</v>
      </c>
      <c r="G133" s="60">
        <f>G134</f>
        <v>374.4375</v>
      </c>
      <c r="H133" s="39"/>
      <c r="I133" s="79"/>
    </row>
    <row r="134" spans="1:9" ht="63.75" hidden="1" x14ac:dyDescent="0.25">
      <c r="A134" s="34" t="s">
        <v>19</v>
      </c>
      <c r="B134" s="34"/>
      <c r="C134" s="34"/>
      <c r="D134" s="34" t="s">
        <v>127</v>
      </c>
      <c r="E134" s="80" t="s">
        <v>179</v>
      </c>
      <c r="F134" s="81" t="s">
        <v>178</v>
      </c>
      <c r="G134" s="82">
        <f>8617*0.015*2.5+513*0.04*2.5</f>
        <v>374.4375</v>
      </c>
      <c r="H134" s="1"/>
      <c r="I134" s="65"/>
    </row>
    <row r="135" spans="1:9" s="33" customFormat="1" ht="26.45" hidden="1" customHeight="1" x14ac:dyDescent="0.25">
      <c r="A135" s="83" t="s">
        <v>27</v>
      </c>
      <c r="B135" s="35"/>
      <c r="C135" s="35"/>
      <c r="D135" s="35" t="s">
        <v>20</v>
      </c>
      <c r="E135" s="84" t="s">
        <v>180</v>
      </c>
      <c r="F135" s="44" t="s">
        <v>153</v>
      </c>
      <c r="G135" s="85">
        <f>8617+513</f>
        <v>9130</v>
      </c>
      <c r="H135" s="86"/>
      <c r="I135" s="87"/>
    </row>
    <row r="136" spans="1:9" ht="26.45" hidden="1" customHeight="1" x14ac:dyDescent="0.25">
      <c r="A136" s="83" t="s">
        <v>84</v>
      </c>
      <c r="B136" s="35"/>
      <c r="C136" s="35"/>
      <c r="D136" s="35" t="s">
        <v>20</v>
      </c>
      <c r="E136" s="84" t="s">
        <v>181</v>
      </c>
      <c r="F136" s="44" t="s">
        <v>153</v>
      </c>
      <c r="G136" s="85">
        <f>G135</f>
        <v>9130</v>
      </c>
      <c r="H136" s="86"/>
      <c r="I136" s="87"/>
    </row>
    <row r="137" spans="1:9" s="33" customFormat="1" ht="20.45" customHeight="1" x14ac:dyDescent="0.25">
      <c r="A137" s="26">
        <f>A133+1</f>
        <v>18</v>
      </c>
      <c r="B137" s="27"/>
      <c r="C137" s="27" t="s">
        <v>182</v>
      </c>
      <c r="D137" s="28">
        <v>66</v>
      </c>
      <c r="E137" s="29" t="s">
        <v>183</v>
      </c>
      <c r="F137" s="26" t="s">
        <v>151</v>
      </c>
      <c r="G137" s="39">
        <f>G138</f>
        <v>8617</v>
      </c>
      <c r="H137" s="32"/>
      <c r="I137" s="32"/>
    </row>
    <row r="138" spans="1:9" ht="94.9" hidden="1" customHeight="1" x14ac:dyDescent="0.25">
      <c r="A138" s="34" t="s">
        <v>19</v>
      </c>
      <c r="B138" s="34"/>
      <c r="C138" s="34"/>
      <c r="D138" s="34" t="s">
        <v>20</v>
      </c>
      <c r="E138" s="88" t="s">
        <v>184</v>
      </c>
      <c r="F138" s="89" t="s">
        <v>153</v>
      </c>
      <c r="G138" s="90">
        <v>8617</v>
      </c>
      <c r="H138" s="86"/>
      <c r="I138" s="87"/>
    </row>
    <row r="139" spans="1:9" s="33" customFormat="1" ht="27" customHeight="1" x14ac:dyDescent="0.25">
      <c r="A139" s="26">
        <f>A137+1</f>
        <v>19</v>
      </c>
      <c r="B139" s="27"/>
      <c r="C139" s="27" t="s">
        <v>176</v>
      </c>
      <c r="D139" s="28">
        <v>66</v>
      </c>
      <c r="E139" s="29" t="s">
        <v>185</v>
      </c>
      <c r="F139" s="26" t="s">
        <v>151</v>
      </c>
      <c r="G139" s="39">
        <f>G140</f>
        <v>9130</v>
      </c>
      <c r="H139" s="32"/>
      <c r="I139" s="32"/>
    </row>
    <row r="140" spans="1:9" ht="39" hidden="1" customHeight="1" x14ac:dyDescent="0.25">
      <c r="A140" s="34" t="s">
        <v>19</v>
      </c>
      <c r="B140" s="34"/>
      <c r="C140" s="34"/>
      <c r="D140" s="34" t="s">
        <v>20</v>
      </c>
      <c r="E140" s="88" t="s">
        <v>186</v>
      </c>
      <c r="F140" s="89" t="s">
        <v>153</v>
      </c>
      <c r="G140" s="90">
        <v>9130</v>
      </c>
      <c r="H140" s="86"/>
      <c r="I140" s="87"/>
    </row>
    <row r="141" spans="1:9" ht="24" customHeight="1" x14ac:dyDescent="0.25">
      <c r="A141" s="26">
        <f>A139+1</f>
        <v>20</v>
      </c>
      <c r="B141" s="27"/>
      <c r="C141" s="27" t="s">
        <v>187</v>
      </c>
      <c r="D141" s="28">
        <v>67</v>
      </c>
      <c r="E141" s="29" t="s">
        <v>188</v>
      </c>
      <c r="F141" s="26" t="s">
        <v>151</v>
      </c>
      <c r="G141" s="91">
        <f>G142</f>
        <v>9130</v>
      </c>
      <c r="H141" s="31"/>
      <c r="I141" s="32"/>
    </row>
    <row r="142" spans="1:9" ht="36" hidden="1" customHeight="1" x14ac:dyDescent="0.25">
      <c r="A142" s="35" t="s">
        <v>19</v>
      </c>
      <c r="B142" s="35"/>
      <c r="C142" s="35"/>
      <c r="D142" s="35" t="s">
        <v>20</v>
      </c>
      <c r="E142" s="68" t="s">
        <v>189</v>
      </c>
      <c r="F142" s="44" t="s">
        <v>153</v>
      </c>
      <c r="G142" s="47">
        <v>9130</v>
      </c>
      <c r="H142" s="86"/>
      <c r="I142" s="87"/>
    </row>
    <row r="143" spans="1:9" s="33" customFormat="1" ht="16.899999999999999" hidden="1" customHeight="1" x14ac:dyDescent="0.25">
      <c r="A143" s="83" t="s">
        <v>27</v>
      </c>
      <c r="B143" s="35"/>
      <c r="C143" s="35"/>
      <c r="D143" s="35" t="s">
        <v>20</v>
      </c>
      <c r="E143" s="84" t="s">
        <v>190</v>
      </c>
      <c r="F143" s="44" t="s">
        <v>153</v>
      </c>
      <c r="G143" s="85">
        <f>G142</f>
        <v>9130</v>
      </c>
      <c r="H143" s="86"/>
      <c r="I143" s="87"/>
    </row>
    <row r="144" spans="1:9" ht="16.899999999999999" hidden="1" customHeight="1" x14ac:dyDescent="0.25">
      <c r="A144" s="83" t="s">
        <v>84</v>
      </c>
      <c r="B144" s="35"/>
      <c r="C144" s="35"/>
      <c r="D144" s="35" t="s">
        <v>20</v>
      </c>
      <c r="E144" s="84" t="s">
        <v>191</v>
      </c>
      <c r="F144" s="44" t="s">
        <v>153</v>
      </c>
      <c r="G144" s="85">
        <f>G142</f>
        <v>9130</v>
      </c>
      <c r="H144" s="86"/>
      <c r="I144" s="87"/>
    </row>
    <row r="145" spans="1:13" s="33" customFormat="1" ht="15.75" customHeight="1" x14ac:dyDescent="0.25">
      <c r="A145" s="158" t="s">
        <v>192</v>
      </c>
      <c r="B145" s="159"/>
      <c r="C145" s="159"/>
      <c r="D145" s="159"/>
      <c r="E145" s="159"/>
      <c r="F145" s="159"/>
      <c r="G145" s="159" t="s">
        <v>64</v>
      </c>
      <c r="H145" s="160"/>
      <c r="I145" s="49"/>
    </row>
    <row r="146" spans="1:13" s="33" customFormat="1" ht="23.25" customHeight="1" x14ac:dyDescent="0.25">
      <c r="A146" s="17"/>
      <c r="B146" s="92" t="s">
        <v>193</v>
      </c>
      <c r="C146" s="92" t="s">
        <v>194</v>
      </c>
      <c r="D146" s="93"/>
      <c r="E146" s="94" t="s">
        <v>195</v>
      </c>
      <c r="F146" s="19"/>
      <c r="G146" s="19"/>
      <c r="H146" s="20"/>
      <c r="I146" s="20"/>
    </row>
    <row r="147" spans="1:13" ht="18" customHeight="1" x14ac:dyDescent="0.25">
      <c r="A147" s="21"/>
      <c r="B147" s="22"/>
      <c r="C147" s="23" t="s">
        <v>196</v>
      </c>
      <c r="D147" s="24"/>
      <c r="E147" s="157" t="s">
        <v>197</v>
      </c>
      <c r="F147" s="157"/>
      <c r="G147" s="157"/>
      <c r="H147" s="25"/>
      <c r="I147" s="25"/>
    </row>
    <row r="148" spans="1:13" s="52" customFormat="1" ht="20.45" customHeight="1" x14ac:dyDescent="0.25">
      <c r="A148" s="26">
        <f>A141+1</f>
        <v>21</v>
      </c>
      <c r="B148" s="27"/>
      <c r="C148" s="27" t="s">
        <v>196</v>
      </c>
      <c r="D148" s="28">
        <v>20</v>
      </c>
      <c r="E148" s="29" t="s">
        <v>198</v>
      </c>
      <c r="F148" s="26" t="s">
        <v>25</v>
      </c>
      <c r="G148" s="95">
        <f>G149</f>
        <v>980</v>
      </c>
      <c r="H148" s="31"/>
      <c r="I148" s="32"/>
    </row>
    <row r="149" spans="1:13" s="52" customFormat="1" ht="36" hidden="1" x14ac:dyDescent="0.25">
      <c r="A149" s="35" t="s">
        <v>19</v>
      </c>
      <c r="B149" s="35"/>
      <c r="C149" s="35"/>
      <c r="D149" s="35" t="s">
        <v>20</v>
      </c>
      <c r="E149" s="36" t="s">
        <v>199</v>
      </c>
      <c r="F149" s="35" t="s">
        <v>25</v>
      </c>
      <c r="G149" s="96">
        <v>980</v>
      </c>
      <c r="H149" s="31"/>
      <c r="I149" s="38"/>
    </row>
    <row r="150" spans="1:13" s="52" customFormat="1" ht="19.899999999999999" customHeight="1" x14ac:dyDescent="0.25">
      <c r="A150" s="21"/>
      <c r="B150" s="22"/>
      <c r="C150" s="23" t="s">
        <v>196</v>
      </c>
      <c r="D150" s="24"/>
      <c r="E150" s="157" t="s">
        <v>200</v>
      </c>
      <c r="F150" s="157"/>
      <c r="G150" s="157"/>
      <c r="H150" s="25"/>
      <c r="I150" s="25"/>
    </row>
    <row r="151" spans="1:13" ht="25.9" customHeight="1" x14ac:dyDescent="0.25">
      <c r="A151" s="26">
        <f>A148+1</f>
        <v>22</v>
      </c>
      <c r="B151" s="27"/>
      <c r="C151" s="27" t="s">
        <v>196</v>
      </c>
      <c r="D151" s="28">
        <v>21</v>
      </c>
      <c r="E151" s="42" t="s">
        <v>201</v>
      </c>
      <c r="F151" s="26" t="s">
        <v>25</v>
      </c>
      <c r="G151" s="67">
        <f>G152</f>
        <v>530</v>
      </c>
      <c r="H151" s="31"/>
      <c r="I151" s="32"/>
    </row>
    <row r="152" spans="1:13" ht="67.150000000000006" hidden="1" customHeight="1" x14ac:dyDescent="0.25">
      <c r="A152" s="35" t="s">
        <v>19</v>
      </c>
      <c r="B152" s="35" t="s">
        <v>20</v>
      </c>
      <c r="C152" s="35"/>
      <c r="D152" s="35"/>
      <c r="E152" s="36" t="s">
        <v>202</v>
      </c>
      <c r="F152" s="35" t="s">
        <v>25</v>
      </c>
      <c r="G152" s="63">
        <v>530</v>
      </c>
      <c r="I152" s="32"/>
    </row>
    <row r="153" spans="1:13" s="33" customFormat="1" ht="25.9" customHeight="1" x14ac:dyDescent="0.25">
      <c r="A153" s="26">
        <f>A151+1</f>
        <v>23</v>
      </c>
      <c r="B153" s="27"/>
      <c r="C153" s="27" t="s">
        <v>196</v>
      </c>
      <c r="D153" s="28">
        <v>22</v>
      </c>
      <c r="E153" s="42" t="s">
        <v>203</v>
      </c>
      <c r="F153" s="26" t="s">
        <v>35</v>
      </c>
      <c r="G153" s="67">
        <f>G154</f>
        <v>150</v>
      </c>
      <c r="H153" s="31"/>
      <c r="I153" s="32"/>
    </row>
    <row r="154" spans="1:13" s="78" customFormat="1" ht="69.599999999999994" hidden="1" customHeight="1" x14ac:dyDescent="0.2">
      <c r="A154" s="35" t="s">
        <v>19</v>
      </c>
      <c r="B154" s="35"/>
      <c r="C154" s="35"/>
      <c r="D154" s="35"/>
      <c r="E154" s="36" t="s">
        <v>204</v>
      </c>
      <c r="F154" s="35" t="s">
        <v>35</v>
      </c>
      <c r="G154" s="35">
        <v>150</v>
      </c>
      <c r="H154" s="97"/>
      <c r="I154" s="32"/>
    </row>
    <row r="155" spans="1:13" s="33" customFormat="1" ht="21.6" customHeight="1" x14ac:dyDescent="0.25">
      <c r="A155" s="26">
        <f>A153+1</f>
        <v>24</v>
      </c>
      <c r="B155" s="27"/>
      <c r="C155" s="27" t="s">
        <v>196</v>
      </c>
      <c r="D155" s="28">
        <v>23</v>
      </c>
      <c r="E155" s="42" t="s">
        <v>205</v>
      </c>
      <c r="F155" s="26" t="s">
        <v>25</v>
      </c>
      <c r="G155" s="67">
        <f>G156</f>
        <v>147</v>
      </c>
      <c r="H155" s="31"/>
      <c r="I155" s="32"/>
    </row>
    <row r="156" spans="1:13" s="33" customFormat="1" ht="42.6" hidden="1" customHeight="1" x14ac:dyDescent="0.25">
      <c r="A156" s="98" t="s">
        <v>19</v>
      </c>
      <c r="B156" s="34" t="s">
        <v>20</v>
      </c>
      <c r="C156" s="99"/>
      <c r="D156" s="34" t="s">
        <v>20</v>
      </c>
      <c r="E156" s="36" t="s">
        <v>206</v>
      </c>
      <c r="F156" s="100" t="s">
        <v>25</v>
      </c>
      <c r="G156" s="101">
        <v>147</v>
      </c>
      <c r="H156" s="102"/>
      <c r="I156" s="103"/>
    </row>
    <row r="157" spans="1:13" ht="17.25" customHeight="1" x14ac:dyDescent="0.25">
      <c r="A157" s="21"/>
      <c r="B157" s="22"/>
      <c r="C157" s="23" t="s">
        <v>207</v>
      </c>
      <c r="D157" s="24"/>
      <c r="E157" s="157" t="s">
        <v>208</v>
      </c>
      <c r="F157" s="157"/>
      <c r="G157" s="157"/>
      <c r="H157" s="53"/>
      <c r="I157" s="25"/>
    </row>
    <row r="158" spans="1:13" s="52" customFormat="1" ht="19.149999999999999" customHeight="1" x14ac:dyDescent="0.25">
      <c r="A158" s="57">
        <f>A155+1</f>
        <v>25</v>
      </c>
      <c r="B158" s="27"/>
      <c r="C158" s="27" t="s">
        <v>207</v>
      </c>
      <c r="D158" s="27">
        <v>21</v>
      </c>
      <c r="E158" s="42" t="s">
        <v>209</v>
      </c>
      <c r="F158" s="26" t="s">
        <v>81</v>
      </c>
      <c r="G158" s="31">
        <f>G159</f>
        <v>3</v>
      </c>
      <c r="H158" s="31"/>
      <c r="I158" s="32"/>
      <c r="J158" s="167"/>
      <c r="K158" s="167"/>
      <c r="L158" s="167"/>
      <c r="M158" s="167"/>
    </row>
    <row r="159" spans="1:13" s="52" customFormat="1" ht="40.9" hidden="1" customHeight="1" x14ac:dyDescent="0.25">
      <c r="A159" s="104" t="s">
        <v>19</v>
      </c>
      <c r="B159" s="34" t="s">
        <v>20</v>
      </c>
      <c r="C159" s="35"/>
      <c r="D159" s="34" t="s">
        <v>20</v>
      </c>
      <c r="E159" s="36" t="s">
        <v>210</v>
      </c>
      <c r="F159" s="35" t="s">
        <v>35</v>
      </c>
      <c r="G159" s="63">
        <v>3</v>
      </c>
      <c r="H159" s="41"/>
      <c r="I159" s="32"/>
      <c r="J159" s="167"/>
      <c r="K159" s="167"/>
      <c r="L159" s="167"/>
      <c r="M159" s="167"/>
    </row>
    <row r="160" spans="1:13" ht="24" hidden="1" x14ac:dyDescent="0.25">
      <c r="A160" s="104" t="s">
        <v>27</v>
      </c>
      <c r="B160" s="35" t="s">
        <v>20</v>
      </c>
      <c r="C160" s="35"/>
      <c r="D160" s="35" t="s">
        <v>20</v>
      </c>
      <c r="E160" s="36" t="s">
        <v>211</v>
      </c>
      <c r="F160" s="35" t="s">
        <v>29</v>
      </c>
      <c r="G160" s="63">
        <f>G159*0.7</f>
        <v>2.0999999999999996</v>
      </c>
      <c r="H160" s="105"/>
      <c r="I160" s="32"/>
      <c r="J160" s="167"/>
      <c r="K160" s="167"/>
      <c r="L160" s="167"/>
      <c r="M160" s="167"/>
    </row>
    <row r="161" spans="1:13" ht="38.25" hidden="1" customHeight="1" x14ac:dyDescent="0.25">
      <c r="A161" s="104" t="s">
        <v>84</v>
      </c>
      <c r="B161" s="35" t="s">
        <v>20</v>
      </c>
      <c r="C161" s="35"/>
      <c r="D161" s="35" t="s">
        <v>20</v>
      </c>
      <c r="E161" s="36" t="s">
        <v>212</v>
      </c>
      <c r="F161" s="35" t="s">
        <v>29</v>
      </c>
      <c r="G161" s="63">
        <v>3.5</v>
      </c>
      <c r="H161" s="105"/>
      <c r="I161" s="32"/>
      <c r="J161" s="167"/>
      <c r="K161" s="167"/>
      <c r="L161" s="167"/>
      <c r="M161" s="167"/>
    </row>
    <row r="162" spans="1:13" s="52" customFormat="1" ht="19.149999999999999" customHeight="1" x14ac:dyDescent="0.25">
      <c r="A162" s="57">
        <f>A158+1</f>
        <v>26</v>
      </c>
      <c r="B162" s="27"/>
      <c r="C162" s="27" t="s">
        <v>207</v>
      </c>
      <c r="D162" s="27">
        <v>21</v>
      </c>
      <c r="E162" s="42" t="s">
        <v>213</v>
      </c>
      <c r="F162" s="26" t="s">
        <v>81</v>
      </c>
      <c r="G162" s="31">
        <f>G163</f>
        <v>8</v>
      </c>
      <c r="H162" s="31"/>
      <c r="I162" s="32"/>
      <c r="J162" s="167"/>
      <c r="K162" s="167"/>
      <c r="L162" s="167"/>
      <c r="M162" s="167"/>
    </row>
    <row r="163" spans="1:13" s="52" customFormat="1" ht="40.9" hidden="1" customHeight="1" x14ac:dyDescent="0.25">
      <c r="A163" s="104" t="s">
        <v>19</v>
      </c>
      <c r="B163" s="34" t="s">
        <v>20</v>
      </c>
      <c r="C163" s="35"/>
      <c r="D163" s="34" t="s">
        <v>20</v>
      </c>
      <c r="E163" s="36" t="s">
        <v>214</v>
      </c>
      <c r="F163" s="35" t="s">
        <v>35</v>
      </c>
      <c r="G163" s="63">
        <v>8</v>
      </c>
      <c r="H163" s="41"/>
      <c r="I163" s="32"/>
      <c r="J163" s="167"/>
      <c r="K163" s="167"/>
      <c r="L163" s="167"/>
      <c r="M163" s="167"/>
    </row>
    <row r="164" spans="1:13" ht="24" hidden="1" x14ac:dyDescent="0.25">
      <c r="A164" s="104" t="s">
        <v>27</v>
      </c>
      <c r="B164" s="35" t="s">
        <v>20</v>
      </c>
      <c r="C164" s="35"/>
      <c r="D164" s="35" t="s">
        <v>20</v>
      </c>
      <c r="E164" s="36" t="s">
        <v>215</v>
      </c>
      <c r="F164" s="35" t="s">
        <v>29</v>
      </c>
      <c r="G164" s="63">
        <f>G163*0.7</f>
        <v>5.6</v>
      </c>
      <c r="H164" s="105"/>
      <c r="I164" s="32"/>
      <c r="J164" s="167"/>
      <c r="K164" s="167"/>
      <c r="L164" s="167"/>
      <c r="M164" s="167"/>
    </row>
    <row r="165" spans="1:13" ht="38.25" hidden="1" customHeight="1" x14ac:dyDescent="0.25">
      <c r="A165" s="104" t="s">
        <v>84</v>
      </c>
      <c r="B165" s="35" t="s">
        <v>20</v>
      </c>
      <c r="C165" s="35"/>
      <c r="D165" s="35" t="s">
        <v>20</v>
      </c>
      <c r="E165" s="36" t="s">
        <v>212</v>
      </c>
      <c r="F165" s="35" t="s">
        <v>29</v>
      </c>
      <c r="G165" s="63">
        <v>3.5</v>
      </c>
      <c r="H165" s="105"/>
      <c r="I165" s="32"/>
      <c r="J165" s="167"/>
      <c r="K165" s="167"/>
      <c r="L165" s="167"/>
      <c r="M165" s="167"/>
    </row>
    <row r="166" spans="1:13" s="52" customFormat="1" ht="18.600000000000001" customHeight="1" x14ac:dyDescent="0.25">
      <c r="A166" s="57">
        <f>A162+1</f>
        <v>27</v>
      </c>
      <c r="B166" s="27"/>
      <c r="C166" s="27" t="s">
        <v>207</v>
      </c>
      <c r="D166" s="27">
        <v>21</v>
      </c>
      <c r="E166" s="42" t="s">
        <v>216</v>
      </c>
      <c r="F166" s="26" t="s">
        <v>81</v>
      </c>
      <c r="G166" s="31">
        <f>G167</f>
        <v>23.5</v>
      </c>
      <c r="H166" s="31"/>
      <c r="I166" s="32"/>
      <c r="J166" s="167"/>
      <c r="K166" s="167"/>
      <c r="L166" s="167"/>
      <c r="M166" s="167"/>
    </row>
    <row r="167" spans="1:13" s="52" customFormat="1" ht="40.9" hidden="1" customHeight="1" x14ac:dyDescent="0.25">
      <c r="A167" s="104" t="s">
        <v>19</v>
      </c>
      <c r="B167" s="34" t="s">
        <v>20</v>
      </c>
      <c r="C167" s="35"/>
      <c r="D167" s="34" t="s">
        <v>20</v>
      </c>
      <c r="E167" s="36" t="s">
        <v>217</v>
      </c>
      <c r="F167" s="35" t="s">
        <v>35</v>
      </c>
      <c r="G167" s="63">
        <f>8+8+7.5</f>
        <v>23.5</v>
      </c>
      <c r="H167" s="41"/>
      <c r="I167" s="106"/>
    </row>
    <row r="168" spans="1:13" ht="24" hidden="1" x14ac:dyDescent="0.25">
      <c r="A168" s="104" t="s">
        <v>27</v>
      </c>
      <c r="B168" s="35" t="s">
        <v>20</v>
      </c>
      <c r="C168" s="35"/>
      <c r="D168" s="35" t="s">
        <v>20</v>
      </c>
      <c r="E168" s="36" t="s">
        <v>218</v>
      </c>
      <c r="F168" s="35" t="s">
        <v>29</v>
      </c>
      <c r="G168" s="63">
        <f>G167*0.5</f>
        <v>11.75</v>
      </c>
      <c r="H168" s="105"/>
      <c r="I168" s="107"/>
    </row>
    <row r="169" spans="1:13" ht="51.6" hidden="1" customHeight="1" x14ac:dyDescent="0.25">
      <c r="A169" s="104" t="s">
        <v>84</v>
      </c>
      <c r="B169" s="35" t="s">
        <v>20</v>
      </c>
      <c r="C169" s="35"/>
      <c r="D169" s="35" t="s">
        <v>20</v>
      </c>
      <c r="E169" s="36" t="s">
        <v>219</v>
      </c>
      <c r="F169" s="35" t="s">
        <v>29</v>
      </c>
      <c r="G169" s="63">
        <f>3*2.2</f>
        <v>6.6000000000000005</v>
      </c>
      <c r="H169" s="105"/>
      <c r="I169" s="107"/>
    </row>
    <row r="170" spans="1:13" x14ac:dyDescent="0.25">
      <c r="A170" s="54"/>
      <c r="B170" s="22"/>
      <c r="C170" s="108" t="s">
        <v>207</v>
      </c>
      <c r="D170" s="24"/>
      <c r="E170" s="157" t="s">
        <v>220</v>
      </c>
      <c r="F170" s="157"/>
      <c r="G170" s="157"/>
      <c r="H170" s="109"/>
      <c r="I170" s="110"/>
    </row>
    <row r="171" spans="1:13" ht="25.9" customHeight="1" x14ac:dyDescent="0.25">
      <c r="A171" s="57">
        <f>A166+1</f>
        <v>28</v>
      </c>
      <c r="B171" s="58"/>
      <c r="C171" s="111" t="s">
        <v>207</v>
      </c>
      <c r="D171" s="28">
        <v>41</v>
      </c>
      <c r="E171" s="29" t="s">
        <v>221</v>
      </c>
      <c r="F171" s="26" t="s">
        <v>35</v>
      </c>
      <c r="G171" s="39">
        <f>G172</f>
        <v>13</v>
      </c>
      <c r="H171" s="31"/>
      <c r="I171" s="112"/>
    </row>
    <row r="172" spans="1:13" ht="36" hidden="1" x14ac:dyDescent="0.25">
      <c r="A172" s="104" t="s">
        <v>19</v>
      </c>
      <c r="B172" s="35" t="s">
        <v>20</v>
      </c>
      <c r="C172" s="113"/>
      <c r="D172" s="35" t="s">
        <v>20</v>
      </c>
      <c r="E172" s="36" t="s">
        <v>222</v>
      </c>
      <c r="F172" s="114" t="s">
        <v>35</v>
      </c>
      <c r="G172" s="115">
        <v>13</v>
      </c>
      <c r="H172" s="102"/>
      <c r="I172" s="103"/>
    </row>
    <row r="173" spans="1:13" ht="34.9" hidden="1" customHeight="1" x14ac:dyDescent="0.25">
      <c r="A173" s="104" t="s">
        <v>27</v>
      </c>
      <c r="B173" s="35" t="s">
        <v>20</v>
      </c>
      <c r="C173" s="113"/>
      <c r="D173" s="35" t="s">
        <v>20</v>
      </c>
      <c r="E173" s="36" t="s">
        <v>223</v>
      </c>
      <c r="F173" s="114" t="s">
        <v>29</v>
      </c>
      <c r="G173" s="115">
        <f>G172*0.5</f>
        <v>6.5</v>
      </c>
      <c r="H173" s="102"/>
      <c r="I173" s="103"/>
    </row>
    <row r="174" spans="1:13" s="33" customFormat="1" ht="22.5" customHeight="1" x14ac:dyDescent="0.25">
      <c r="A174" s="26">
        <f>A171+1</f>
        <v>29</v>
      </c>
      <c r="B174" s="116"/>
      <c r="C174" s="116" t="s">
        <v>224</v>
      </c>
      <c r="D174" s="26">
        <v>32</v>
      </c>
      <c r="E174" s="66" t="s">
        <v>225</v>
      </c>
      <c r="F174" s="26" t="s">
        <v>29</v>
      </c>
      <c r="G174" s="67">
        <f>G176</f>
        <v>21.6</v>
      </c>
      <c r="H174" s="31"/>
      <c r="I174" s="32"/>
    </row>
    <row r="175" spans="1:13" s="33" customFormat="1" ht="27.6" hidden="1" customHeight="1" x14ac:dyDescent="0.25">
      <c r="A175" s="34" t="s">
        <v>19</v>
      </c>
      <c r="B175" s="34" t="s">
        <v>20</v>
      </c>
      <c r="C175" s="117"/>
      <c r="D175" s="34" t="s">
        <v>20</v>
      </c>
      <c r="E175" s="36" t="s">
        <v>226</v>
      </c>
      <c r="F175" s="34" t="s">
        <v>25</v>
      </c>
      <c r="G175" s="118">
        <f>12*5</f>
        <v>60</v>
      </c>
      <c r="H175" s="41"/>
      <c r="I175" s="32"/>
    </row>
    <row r="176" spans="1:13" s="33" customFormat="1" ht="39" hidden="1" customHeight="1" x14ac:dyDescent="0.25">
      <c r="A176" s="34" t="s">
        <v>27</v>
      </c>
      <c r="B176" s="34" t="s">
        <v>20</v>
      </c>
      <c r="C176" s="117"/>
      <c r="D176" s="34" t="s">
        <v>20</v>
      </c>
      <c r="E176" s="36" t="s">
        <v>227</v>
      </c>
      <c r="F176" s="34" t="s">
        <v>29</v>
      </c>
      <c r="G176" s="118">
        <f>3+1.8+6*1.6+4*1.8</f>
        <v>21.6</v>
      </c>
      <c r="H176" s="32"/>
      <c r="I176" s="32"/>
    </row>
    <row r="177" spans="1:9" s="33" customFormat="1" ht="21.6" customHeight="1" x14ac:dyDescent="0.25">
      <c r="A177" s="26">
        <f>A174+1</f>
        <v>30</v>
      </c>
      <c r="B177" s="116"/>
      <c r="C177" s="116" t="s">
        <v>228</v>
      </c>
      <c r="D177" s="26">
        <v>32</v>
      </c>
      <c r="E177" s="66" t="s">
        <v>229</v>
      </c>
      <c r="F177" s="26" t="s">
        <v>230</v>
      </c>
      <c r="G177" s="67">
        <f>G178/1000</f>
        <v>1.08</v>
      </c>
      <c r="H177" s="31"/>
      <c r="I177" s="32"/>
    </row>
    <row r="178" spans="1:9" s="33" customFormat="1" ht="37.9" hidden="1" customHeight="1" x14ac:dyDescent="0.25">
      <c r="A178" s="34" t="s">
        <v>19</v>
      </c>
      <c r="B178" s="34"/>
      <c r="C178" s="117"/>
      <c r="D178" s="44" t="s">
        <v>20</v>
      </c>
      <c r="E178" s="36" t="s">
        <v>231</v>
      </c>
      <c r="F178" s="34" t="s">
        <v>232</v>
      </c>
      <c r="G178" s="118">
        <f>G176*50</f>
        <v>1080</v>
      </c>
      <c r="H178" s="31"/>
      <c r="I178" s="32"/>
    </row>
    <row r="179" spans="1:9" ht="17.25" customHeight="1" x14ac:dyDescent="0.25">
      <c r="A179" s="21"/>
      <c r="B179" s="22"/>
      <c r="C179" s="23" t="s">
        <v>233</v>
      </c>
      <c r="D179" s="24"/>
      <c r="E179" s="157" t="s">
        <v>234</v>
      </c>
      <c r="F179" s="157"/>
      <c r="G179" s="157"/>
      <c r="H179" s="25"/>
      <c r="I179" s="25"/>
    </row>
    <row r="180" spans="1:9" s="33" customFormat="1" ht="21" customHeight="1" x14ac:dyDescent="0.25">
      <c r="A180" s="26">
        <f>A177+1</f>
        <v>31</v>
      </c>
      <c r="B180" s="27"/>
      <c r="C180" s="27" t="s">
        <v>233</v>
      </c>
      <c r="D180" s="28">
        <v>70</v>
      </c>
      <c r="E180" s="29" t="s">
        <v>235</v>
      </c>
      <c r="F180" s="26" t="s">
        <v>151</v>
      </c>
      <c r="G180" s="95">
        <f>G181</f>
        <v>3065</v>
      </c>
      <c r="H180" s="31"/>
      <c r="I180" s="32"/>
    </row>
    <row r="181" spans="1:9" s="33" customFormat="1" ht="37.9" hidden="1" customHeight="1" x14ac:dyDescent="0.25">
      <c r="A181" s="34" t="s">
        <v>19</v>
      </c>
      <c r="B181" s="34" t="s">
        <v>20</v>
      </c>
      <c r="C181" s="34"/>
      <c r="D181" s="34" t="s">
        <v>20</v>
      </c>
      <c r="E181" s="68" t="s">
        <v>236</v>
      </c>
      <c r="F181" s="44" t="s">
        <v>25</v>
      </c>
      <c r="G181" s="47">
        <v>3065</v>
      </c>
      <c r="H181" s="41"/>
      <c r="I181" s="87"/>
    </row>
    <row r="182" spans="1:9" s="33" customFormat="1" ht="23.25" customHeight="1" x14ac:dyDescent="0.25">
      <c r="A182" s="158" t="s">
        <v>237</v>
      </c>
      <c r="B182" s="159"/>
      <c r="C182" s="159"/>
      <c r="D182" s="159"/>
      <c r="E182" s="159"/>
      <c r="F182" s="159"/>
      <c r="G182" s="159" t="s">
        <v>64</v>
      </c>
      <c r="H182" s="160"/>
      <c r="I182" s="49"/>
    </row>
    <row r="183" spans="1:9" s="33" customFormat="1" ht="23.25" customHeight="1" x14ac:dyDescent="0.25">
      <c r="A183" s="17"/>
      <c r="B183" s="92" t="s">
        <v>193</v>
      </c>
      <c r="C183" s="92" t="s">
        <v>238</v>
      </c>
      <c r="D183" s="93"/>
      <c r="E183" s="94" t="s">
        <v>239</v>
      </c>
      <c r="F183" s="19"/>
      <c r="G183" s="19"/>
      <c r="H183" s="20"/>
      <c r="I183" s="20"/>
    </row>
    <row r="184" spans="1:9" s="33" customFormat="1" ht="25.5" hidden="1" customHeight="1" x14ac:dyDescent="0.25">
      <c r="A184" s="21"/>
      <c r="B184" s="22"/>
      <c r="C184" s="23" t="s">
        <v>240</v>
      </c>
      <c r="D184" s="24"/>
      <c r="E184" s="157" t="s">
        <v>241</v>
      </c>
      <c r="F184" s="157" t="s">
        <v>242</v>
      </c>
      <c r="G184" s="157"/>
      <c r="H184" s="25"/>
      <c r="I184" s="25"/>
    </row>
    <row r="185" spans="1:9" s="33" customFormat="1" ht="36" hidden="1" x14ac:dyDescent="0.25">
      <c r="A185" s="26" t="e">
        <f>#REF!+1</f>
        <v>#REF!</v>
      </c>
      <c r="B185" s="119"/>
      <c r="C185" s="120" t="s">
        <v>240</v>
      </c>
      <c r="D185" s="28">
        <v>22</v>
      </c>
      <c r="E185" s="66" t="s">
        <v>243</v>
      </c>
      <c r="F185" s="26" t="s">
        <v>76</v>
      </c>
      <c r="G185" s="91">
        <f>G186</f>
        <v>0</v>
      </c>
      <c r="H185" s="91">
        <v>8000</v>
      </c>
      <c r="I185" s="32">
        <f>ROUND(G185*H185,2)</f>
        <v>0</v>
      </c>
    </row>
    <row r="186" spans="1:9" ht="36" hidden="1" x14ac:dyDescent="0.2">
      <c r="A186" s="121" t="s">
        <v>19</v>
      </c>
      <c r="B186" s="119"/>
      <c r="C186" s="122"/>
      <c r="D186" s="119"/>
      <c r="E186" s="123" t="s">
        <v>244</v>
      </c>
      <c r="F186" s="44" t="s">
        <v>76</v>
      </c>
      <c r="G186" s="124">
        <v>0</v>
      </c>
      <c r="H186" s="125"/>
      <c r="I186" s="65"/>
    </row>
    <row r="187" spans="1:9" s="33" customFormat="1" ht="18.600000000000001" customHeight="1" x14ac:dyDescent="0.25">
      <c r="A187" s="21"/>
      <c r="B187" s="22"/>
      <c r="C187" s="23" t="s">
        <v>245</v>
      </c>
      <c r="D187" s="24"/>
      <c r="E187" s="157" t="s">
        <v>246</v>
      </c>
      <c r="F187" s="157" t="s">
        <v>242</v>
      </c>
      <c r="G187" s="157"/>
      <c r="H187" s="25"/>
      <c r="I187" s="25"/>
    </row>
    <row r="188" spans="1:9" ht="19.899999999999999" hidden="1" customHeight="1" x14ac:dyDescent="0.25">
      <c r="A188" s="26">
        <f>A180+1</f>
        <v>32</v>
      </c>
      <c r="B188" s="26"/>
      <c r="C188" s="26" t="s">
        <v>245</v>
      </c>
      <c r="D188" s="126">
        <v>73</v>
      </c>
      <c r="E188" s="66" t="s">
        <v>247</v>
      </c>
      <c r="F188" s="26" t="s">
        <v>232</v>
      </c>
      <c r="G188" s="127">
        <v>0</v>
      </c>
      <c r="H188" s="31">
        <v>5</v>
      </c>
      <c r="I188" s="32">
        <f>ROUND(G188*H188,2)</f>
        <v>0</v>
      </c>
    </row>
    <row r="189" spans="1:9" ht="64.900000000000006" hidden="1" customHeight="1" x14ac:dyDescent="0.25">
      <c r="A189" s="35" t="s">
        <v>19</v>
      </c>
      <c r="B189" s="35"/>
      <c r="C189" s="35"/>
      <c r="D189" s="35" t="s">
        <v>20</v>
      </c>
      <c r="E189" s="128" t="s">
        <v>248</v>
      </c>
      <c r="F189" s="35" t="s">
        <v>232</v>
      </c>
      <c r="G189" s="129">
        <f>116*33.8</f>
        <v>3920.7999999999997</v>
      </c>
      <c r="H189" s="31"/>
      <c r="I189" s="38"/>
    </row>
    <row r="190" spans="1:9" s="52" customFormat="1" ht="18" hidden="1" customHeight="1" x14ac:dyDescent="0.25">
      <c r="A190" s="26" t="e">
        <f>A186+1</f>
        <v>#VALUE!</v>
      </c>
      <c r="B190" s="26"/>
      <c r="C190" s="26" t="s">
        <v>245</v>
      </c>
      <c r="D190" s="28">
        <v>73</v>
      </c>
      <c r="E190" s="66" t="s">
        <v>249</v>
      </c>
      <c r="F190" s="26" t="s">
        <v>35</v>
      </c>
      <c r="G190" s="127">
        <v>0</v>
      </c>
      <c r="H190" s="31">
        <v>35</v>
      </c>
      <c r="I190" s="32">
        <f>ROUND(G190*H190,2)</f>
        <v>0</v>
      </c>
    </row>
    <row r="191" spans="1:9" s="52" customFormat="1" ht="48" hidden="1" x14ac:dyDescent="0.25">
      <c r="A191" s="34" t="s">
        <v>27</v>
      </c>
      <c r="B191" s="34"/>
      <c r="C191" s="34"/>
      <c r="D191" s="34" t="s">
        <v>20</v>
      </c>
      <c r="E191" s="130" t="s">
        <v>250</v>
      </c>
      <c r="F191" s="34" t="s">
        <v>35</v>
      </c>
      <c r="G191" s="131">
        <v>116</v>
      </c>
      <c r="H191" s="32"/>
      <c r="I191" s="132"/>
    </row>
    <row r="192" spans="1:9" s="52" customFormat="1" ht="28.15" customHeight="1" x14ac:dyDescent="0.25">
      <c r="A192" s="26">
        <f>A180+1</f>
        <v>32</v>
      </c>
      <c r="B192" s="26"/>
      <c r="C192" s="26" t="s">
        <v>251</v>
      </c>
      <c r="D192" s="28">
        <v>10</v>
      </c>
      <c r="E192" s="66" t="s">
        <v>252</v>
      </c>
      <c r="F192" s="26" t="s">
        <v>35</v>
      </c>
      <c r="G192" s="127">
        <f>G193</f>
        <v>160</v>
      </c>
      <c r="H192" s="31"/>
      <c r="I192" s="32"/>
    </row>
    <row r="193" spans="1:9" s="52" customFormat="1" ht="31.15" hidden="1" customHeight="1" x14ac:dyDescent="0.25">
      <c r="A193" s="34" t="s">
        <v>27</v>
      </c>
      <c r="B193" s="34"/>
      <c r="C193" s="34"/>
      <c r="D193" s="34" t="s">
        <v>20</v>
      </c>
      <c r="E193" s="130" t="s">
        <v>253</v>
      </c>
      <c r="F193" s="34" t="s">
        <v>35</v>
      </c>
      <c r="G193" s="131">
        <v>160</v>
      </c>
      <c r="H193" s="32"/>
      <c r="I193" s="132"/>
    </row>
    <row r="194" spans="1:9" s="72" customFormat="1" ht="16.5" hidden="1" customHeight="1" x14ac:dyDescent="0.25">
      <c r="A194" s="21"/>
      <c r="B194" s="22"/>
      <c r="C194" s="23" t="s">
        <v>254</v>
      </c>
      <c r="D194" s="24"/>
      <c r="E194" s="157" t="s">
        <v>255</v>
      </c>
      <c r="F194" s="157" t="s">
        <v>242</v>
      </c>
      <c r="G194" s="157"/>
      <c r="H194" s="25"/>
      <c r="I194" s="25"/>
    </row>
    <row r="195" spans="1:9" s="72" customFormat="1" ht="34.5" hidden="1" customHeight="1" x14ac:dyDescent="0.25">
      <c r="A195" s="26">
        <f>A192+1</f>
        <v>33</v>
      </c>
      <c r="B195" s="27"/>
      <c r="C195" s="28" t="s">
        <v>254</v>
      </c>
      <c r="D195" s="28">
        <v>11</v>
      </c>
      <c r="E195" s="42" t="s">
        <v>256</v>
      </c>
      <c r="F195" s="26" t="s">
        <v>35</v>
      </c>
      <c r="G195" s="60">
        <v>0</v>
      </c>
      <c r="H195" s="31">
        <v>160</v>
      </c>
      <c r="I195" s="32">
        <f>ROUND(G195*H195,2)</f>
        <v>0</v>
      </c>
    </row>
    <row r="196" spans="1:9" ht="36" hidden="1" x14ac:dyDescent="0.25">
      <c r="A196" s="35" t="s">
        <v>19</v>
      </c>
      <c r="B196" s="35" t="s">
        <v>20</v>
      </c>
      <c r="C196" s="35"/>
      <c r="D196" s="35" t="s">
        <v>20</v>
      </c>
      <c r="E196" s="133" t="s">
        <v>257</v>
      </c>
      <c r="F196" s="121" t="s">
        <v>35</v>
      </c>
      <c r="G196" s="124">
        <v>104</v>
      </c>
      <c r="I196" s="87"/>
    </row>
    <row r="197" spans="1:9" s="33" customFormat="1" ht="23.25" hidden="1" customHeight="1" x14ac:dyDescent="0.25">
      <c r="A197" s="21"/>
      <c r="B197" s="22"/>
      <c r="C197" s="23" t="s">
        <v>258</v>
      </c>
      <c r="D197" s="24"/>
      <c r="E197" s="157" t="s">
        <v>259</v>
      </c>
      <c r="F197" s="157"/>
      <c r="G197" s="157"/>
      <c r="H197" s="25"/>
      <c r="I197" s="25"/>
    </row>
    <row r="198" spans="1:9" ht="22.5" hidden="1" customHeight="1" x14ac:dyDescent="0.25">
      <c r="A198" s="26">
        <f>A195+1</f>
        <v>34</v>
      </c>
      <c r="B198" s="27"/>
      <c r="C198" s="28" t="s">
        <v>258</v>
      </c>
      <c r="D198" s="28">
        <v>21</v>
      </c>
      <c r="E198" s="42" t="s">
        <v>260</v>
      </c>
      <c r="F198" s="26" t="s">
        <v>76</v>
      </c>
      <c r="G198" s="60">
        <v>0</v>
      </c>
      <c r="H198" s="31">
        <v>7850</v>
      </c>
      <c r="I198" s="32">
        <f>ROUND(G198*H198,2)</f>
        <v>0</v>
      </c>
    </row>
    <row r="199" spans="1:9" ht="37.15" hidden="1" customHeight="1" x14ac:dyDescent="0.25">
      <c r="A199" s="35" t="s">
        <v>19</v>
      </c>
      <c r="B199" s="35" t="s">
        <v>20</v>
      </c>
      <c r="C199" s="27"/>
      <c r="D199" s="35" t="s">
        <v>20</v>
      </c>
      <c r="E199" s="84" t="s">
        <v>261</v>
      </c>
      <c r="F199" s="44" t="s">
        <v>76</v>
      </c>
      <c r="G199" s="118">
        <v>4</v>
      </c>
      <c r="H199" s="48"/>
      <c r="I199" s="134"/>
    </row>
    <row r="200" spans="1:9" ht="37.15" hidden="1" customHeight="1" x14ac:dyDescent="0.25">
      <c r="A200" s="35" t="s">
        <v>27</v>
      </c>
      <c r="B200" s="35" t="s">
        <v>20</v>
      </c>
      <c r="C200" s="27"/>
      <c r="D200" s="35" t="s">
        <v>20</v>
      </c>
      <c r="E200" s="84" t="s">
        <v>262</v>
      </c>
      <c r="F200" s="44" t="s">
        <v>76</v>
      </c>
      <c r="G200" s="118">
        <v>8</v>
      </c>
      <c r="H200" s="48"/>
      <c r="I200" s="134"/>
    </row>
    <row r="201" spans="1:9" ht="36" hidden="1" customHeight="1" x14ac:dyDescent="0.25">
      <c r="A201" s="35" t="s">
        <v>84</v>
      </c>
      <c r="B201" s="35" t="s">
        <v>20</v>
      </c>
      <c r="C201" s="27"/>
      <c r="D201" s="35" t="s">
        <v>20</v>
      </c>
      <c r="E201" s="84" t="s">
        <v>263</v>
      </c>
      <c r="F201" s="44" t="s">
        <v>35</v>
      </c>
      <c r="G201" s="118">
        <f>720-260</f>
        <v>460</v>
      </c>
      <c r="H201" s="48"/>
      <c r="I201" s="134"/>
    </row>
    <row r="202" spans="1:9" ht="39" hidden="1" customHeight="1" x14ac:dyDescent="0.25">
      <c r="A202" s="35" t="s">
        <v>86</v>
      </c>
      <c r="B202" s="35" t="s">
        <v>20</v>
      </c>
      <c r="C202" s="27"/>
      <c r="D202" s="35" t="s">
        <v>20</v>
      </c>
      <c r="E202" s="84" t="s">
        <v>264</v>
      </c>
      <c r="F202" s="44" t="s">
        <v>35</v>
      </c>
      <c r="G202" s="118">
        <f>140+8*2+8*8</f>
        <v>220</v>
      </c>
      <c r="H202" s="48"/>
      <c r="I202" s="134"/>
    </row>
    <row r="203" spans="1:9" ht="49.5" hidden="1" x14ac:dyDescent="0.25">
      <c r="A203" s="35" t="s">
        <v>265</v>
      </c>
      <c r="B203" s="35" t="s">
        <v>20</v>
      </c>
      <c r="C203" s="27"/>
      <c r="D203" s="35" t="s">
        <v>20</v>
      </c>
      <c r="E203" s="84" t="s">
        <v>266</v>
      </c>
      <c r="F203" s="44" t="s">
        <v>76</v>
      </c>
      <c r="G203" s="118">
        <v>20</v>
      </c>
      <c r="H203" s="48"/>
      <c r="I203" s="134"/>
    </row>
    <row r="204" spans="1:9" ht="16.149999999999999" hidden="1" customHeight="1" x14ac:dyDescent="0.25">
      <c r="A204" s="35" t="s">
        <v>267</v>
      </c>
      <c r="B204" s="35" t="s">
        <v>20</v>
      </c>
      <c r="C204" s="27"/>
      <c r="D204" s="35" t="s">
        <v>20</v>
      </c>
      <c r="E204" s="84" t="s">
        <v>268</v>
      </c>
      <c r="F204" s="44" t="s">
        <v>35</v>
      </c>
      <c r="G204" s="118">
        <f>2+10+2+2+10+2+2+15.5+7*8+2+2+8+2-50</f>
        <v>65.5</v>
      </c>
      <c r="H204" s="48"/>
      <c r="I204" s="134"/>
    </row>
    <row r="205" spans="1:9" ht="25.15" hidden="1" customHeight="1" x14ac:dyDescent="0.25">
      <c r="A205" s="35" t="s">
        <v>269</v>
      </c>
      <c r="B205" s="35" t="s">
        <v>20</v>
      </c>
      <c r="C205" s="27"/>
      <c r="D205" s="35" t="s">
        <v>20</v>
      </c>
      <c r="E205" s="84" t="s">
        <v>270</v>
      </c>
      <c r="F205" s="44" t="s">
        <v>35</v>
      </c>
      <c r="G205" s="118">
        <f>30*10</f>
        <v>300</v>
      </c>
      <c r="H205" s="48"/>
      <c r="I205" s="134"/>
    </row>
    <row r="206" spans="1:9" ht="17.45" hidden="1" customHeight="1" x14ac:dyDescent="0.25">
      <c r="A206" s="35" t="s">
        <v>271</v>
      </c>
      <c r="B206" s="35" t="s">
        <v>20</v>
      </c>
      <c r="C206" s="27"/>
      <c r="D206" s="35" t="s">
        <v>20</v>
      </c>
      <c r="E206" s="84" t="s">
        <v>272</v>
      </c>
      <c r="F206" s="44" t="s">
        <v>35</v>
      </c>
      <c r="G206" s="118">
        <f>640-400</f>
        <v>240</v>
      </c>
      <c r="H206" s="48"/>
      <c r="I206" s="134"/>
    </row>
    <row r="207" spans="1:9" ht="60" hidden="1" x14ac:dyDescent="0.25">
      <c r="A207" s="35" t="s">
        <v>273</v>
      </c>
      <c r="B207" s="35" t="s">
        <v>20</v>
      </c>
      <c r="C207" s="27"/>
      <c r="D207" s="35" t="s">
        <v>20</v>
      </c>
      <c r="E207" s="84" t="s">
        <v>274</v>
      </c>
      <c r="F207" s="44" t="s">
        <v>275</v>
      </c>
      <c r="G207" s="118">
        <v>1</v>
      </c>
      <c r="H207" s="48"/>
      <c r="I207" s="134"/>
    </row>
    <row r="208" spans="1:9" ht="72" hidden="1" x14ac:dyDescent="0.25">
      <c r="A208" s="35" t="s">
        <v>276</v>
      </c>
      <c r="B208" s="35" t="s">
        <v>20</v>
      </c>
      <c r="C208" s="27"/>
      <c r="D208" s="35" t="s">
        <v>20</v>
      </c>
      <c r="E208" s="84" t="s">
        <v>277</v>
      </c>
      <c r="F208" s="44" t="s">
        <v>278</v>
      </c>
      <c r="G208" s="118">
        <v>2</v>
      </c>
      <c r="H208" s="48"/>
      <c r="I208" s="134"/>
    </row>
    <row r="209" spans="1:9" ht="26.25" hidden="1" customHeight="1" x14ac:dyDescent="0.25">
      <c r="A209" s="35" t="s">
        <v>279</v>
      </c>
      <c r="B209" s="35" t="s">
        <v>20</v>
      </c>
      <c r="C209" s="27"/>
      <c r="D209" s="35" t="s">
        <v>20</v>
      </c>
      <c r="E209" s="84" t="s">
        <v>280</v>
      </c>
      <c r="F209" s="44" t="s">
        <v>278</v>
      </c>
      <c r="G209" s="118">
        <v>1</v>
      </c>
      <c r="H209" s="48"/>
      <c r="I209" s="134"/>
    </row>
    <row r="210" spans="1:9" s="52" customFormat="1" ht="18.75" customHeight="1" x14ac:dyDescent="0.25">
      <c r="A210" s="166" t="s">
        <v>281</v>
      </c>
      <c r="B210" s="166"/>
      <c r="C210" s="166"/>
      <c r="D210" s="166"/>
      <c r="E210" s="166"/>
      <c r="F210" s="166"/>
      <c r="G210" s="166" t="s">
        <v>64</v>
      </c>
      <c r="H210" s="166"/>
      <c r="I210" s="49"/>
    </row>
    <row r="211" spans="1:9" s="78" customFormat="1" ht="16.5" customHeight="1" x14ac:dyDescent="0.2">
      <c r="A211" s="17"/>
      <c r="B211" s="92" t="s">
        <v>127</v>
      </c>
      <c r="C211" s="92" t="s">
        <v>282</v>
      </c>
      <c r="D211" s="93" t="s">
        <v>283</v>
      </c>
      <c r="E211" s="94"/>
      <c r="F211" s="19"/>
      <c r="G211" s="19"/>
      <c r="H211" s="20"/>
      <c r="I211" s="20"/>
    </row>
    <row r="212" spans="1:9" ht="17.25" customHeight="1" x14ac:dyDescent="0.25">
      <c r="A212" s="21"/>
      <c r="B212" s="22"/>
      <c r="C212" s="23" t="s">
        <v>284</v>
      </c>
      <c r="D212" s="24"/>
      <c r="E212" s="157" t="s">
        <v>285</v>
      </c>
      <c r="F212" s="157"/>
      <c r="G212" s="157"/>
      <c r="H212" s="25"/>
      <c r="I212" s="25"/>
    </row>
    <row r="213" spans="1:9" s="52" customFormat="1" ht="18.600000000000001" customHeight="1" x14ac:dyDescent="0.25">
      <c r="A213" s="26">
        <f>A192+1</f>
        <v>33</v>
      </c>
      <c r="B213" s="27"/>
      <c r="C213" s="28" t="str">
        <f>C212</f>
        <v>D 08.01.01</v>
      </c>
      <c r="D213" s="28">
        <v>12</v>
      </c>
      <c r="E213" s="42" t="s">
        <v>286</v>
      </c>
      <c r="F213" s="26" t="s">
        <v>35</v>
      </c>
      <c r="G213" s="135">
        <f>G214</f>
        <v>280</v>
      </c>
      <c r="H213" s="31"/>
      <c r="I213" s="32"/>
    </row>
    <row r="214" spans="1:9" s="78" customFormat="1" ht="36" hidden="1" customHeight="1" x14ac:dyDescent="0.2">
      <c r="A214" s="35" t="s">
        <v>19</v>
      </c>
      <c r="B214" s="35" t="s">
        <v>20</v>
      </c>
      <c r="C214" s="35"/>
      <c r="D214" s="35" t="s">
        <v>20</v>
      </c>
      <c r="E214" s="84" t="s">
        <v>287</v>
      </c>
      <c r="F214" s="44" t="s">
        <v>35</v>
      </c>
      <c r="G214" s="118">
        <v>280</v>
      </c>
      <c r="H214" s="48"/>
      <c r="I214" s="134"/>
    </row>
    <row r="215" spans="1:9" s="78" customFormat="1" ht="21" hidden="1" customHeight="1" x14ac:dyDescent="0.2">
      <c r="A215" s="21"/>
      <c r="B215" s="22"/>
      <c r="C215" s="23" t="s">
        <v>288</v>
      </c>
      <c r="D215" s="24"/>
      <c r="E215" s="157" t="s">
        <v>289</v>
      </c>
      <c r="F215" s="157"/>
      <c r="G215" s="157"/>
      <c r="H215" s="25"/>
      <c r="I215" s="25"/>
    </row>
    <row r="216" spans="1:9" s="78" customFormat="1" ht="39" hidden="1" customHeight="1" x14ac:dyDescent="0.2">
      <c r="A216" s="26">
        <f>A213+1</f>
        <v>34</v>
      </c>
      <c r="B216" s="27"/>
      <c r="C216" s="28" t="str">
        <f>C215</f>
        <v>D 08.02.02</v>
      </c>
      <c r="D216" s="28">
        <v>24</v>
      </c>
      <c r="E216" s="42" t="s">
        <v>290</v>
      </c>
      <c r="F216" s="26" t="s">
        <v>25</v>
      </c>
      <c r="G216" s="135">
        <v>0</v>
      </c>
      <c r="H216" s="31">
        <v>65.92</v>
      </c>
      <c r="I216" s="32">
        <f>ROUND(G216*H216,2)</f>
        <v>0</v>
      </c>
    </row>
    <row r="217" spans="1:9" ht="60" hidden="1" x14ac:dyDescent="0.25">
      <c r="A217" s="35" t="s">
        <v>19</v>
      </c>
      <c r="B217" s="35" t="s">
        <v>20</v>
      </c>
      <c r="C217" s="35"/>
      <c r="D217" s="35" t="s">
        <v>20</v>
      </c>
      <c r="E217" s="84" t="s">
        <v>291</v>
      </c>
      <c r="F217" s="44" t="s">
        <v>25</v>
      </c>
      <c r="G217" s="118">
        <v>1990</v>
      </c>
      <c r="H217" s="48"/>
      <c r="I217" s="134"/>
    </row>
    <row r="218" spans="1:9" s="78" customFormat="1" ht="21" hidden="1" customHeight="1" x14ac:dyDescent="0.2">
      <c r="A218" s="21"/>
      <c r="B218" s="22"/>
      <c r="C218" s="23" t="s">
        <v>288</v>
      </c>
      <c r="D218" s="24"/>
      <c r="E218" s="157" t="s">
        <v>292</v>
      </c>
      <c r="F218" s="157"/>
      <c r="G218" s="157"/>
      <c r="H218" s="25"/>
      <c r="I218" s="25"/>
    </row>
    <row r="219" spans="1:9" s="78" customFormat="1" ht="41.45" hidden="1" customHeight="1" x14ac:dyDescent="0.2">
      <c r="A219" s="26">
        <f>A216+1</f>
        <v>35</v>
      </c>
      <c r="B219" s="27"/>
      <c r="C219" s="28" t="str">
        <f>C218</f>
        <v>D 08.02.02</v>
      </c>
      <c r="D219" s="28">
        <v>24</v>
      </c>
      <c r="E219" s="42" t="s">
        <v>293</v>
      </c>
      <c r="F219" s="26" t="s">
        <v>25</v>
      </c>
      <c r="G219" s="135">
        <v>0</v>
      </c>
      <c r="H219" s="31">
        <v>36</v>
      </c>
      <c r="I219" s="32">
        <f>ROUND(G219*H219,2)</f>
        <v>0</v>
      </c>
    </row>
    <row r="220" spans="1:9" ht="62.45" hidden="1" customHeight="1" x14ac:dyDescent="0.25">
      <c r="A220" s="35" t="s">
        <v>19</v>
      </c>
      <c r="B220" s="35" t="s">
        <v>20</v>
      </c>
      <c r="C220" s="35"/>
      <c r="D220" s="35" t="s">
        <v>20</v>
      </c>
      <c r="E220" s="84" t="s">
        <v>294</v>
      </c>
      <c r="F220" s="44" t="s">
        <v>25</v>
      </c>
      <c r="G220" s="118">
        <v>52</v>
      </c>
      <c r="H220" s="48"/>
      <c r="I220" s="134"/>
    </row>
    <row r="221" spans="1:9" s="78" customFormat="1" ht="41.45" hidden="1" customHeight="1" x14ac:dyDescent="0.2">
      <c r="A221" s="26">
        <f>A219+1</f>
        <v>36</v>
      </c>
      <c r="B221" s="27"/>
      <c r="C221" s="28">
        <f>C220</f>
        <v>0</v>
      </c>
      <c r="D221" s="28">
        <v>24</v>
      </c>
      <c r="E221" s="42" t="s">
        <v>295</v>
      </c>
      <c r="F221" s="26" t="s">
        <v>25</v>
      </c>
      <c r="G221" s="135">
        <v>0</v>
      </c>
      <c r="H221" s="31">
        <v>48</v>
      </c>
      <c r="I221" s="32">
        <f>ROUND(G221*H221,2)</f>
        <v>0</v>
      </c>
    </row>
    <row r="222" spans="1:9" ht="62.45" hidden="1" customHeight="1" x14ac:dyDescent="0.25">
      <c r="A222" s="35" t="s">
        <v>19</v>
      </c>
      <c r="B222" s="35" t="s">
        <v>20</v>
      </c>
      <c r="C222" s="35"/>
      <c r="D222" s="35" t="s">
        <v>20</v>
      </c>
      <c r="E222" s="84" t="s">
        <v>296</v>
      </c>
      <c r="F222" s="44" t="s">
        <v>25</v>
      </c>
      <c r="G222" s="118">
        <v>102</v>
      </c>
      <c r="H222" s="48"/>
      <c r="I222" s="134"/>
    </row>
    <row r="223" spans="1:9" s="78" customFormat="1" hidden="1" x14ac:dyDescent="0.2">
      <c r="A223" s="26">
        <f>A221+1</f>
        <v>37</v>
      </c>
      <c r="B223" s="27"/>
      <c r="C223" s="136" t="str">
        <f>C218</f>
        <v>D 08.02.02</v>
      </c>
      <c r="D223" s="59">
        <v>24</v>
      </c>
      <c r="E223" s="42" t="s">
        <v>297</v>
      </c>
      <c r="F223" s="27" t="s">
        <v>25</v>
      </c>
      <c r="G223" s="67">
        <v>0</v>
      </c>
      <c r="H223" s="32">
        <v>26</v>
      </c>
      <c r="I223" s="32">
        <f>ROUND(G223*H223,2)</f>
        <v>0</v>
      </c>
    </row>
    <row r="224" spans="1:9" s="78" customFormat="1" ht="27" hidden="1" customHeight="1" x14ac:dyDescent="0.2">
      <c r="A224" s="34" t="s">
        <v>19</v>
      </c>
      <c r="B224" s="27"/>
      <c r="C224" s="136"/>
      <c r="D224" s="35"/>
      <c r="E224" s="84" t="s">
        <v>298</v>
      </c>
      <c r="F224" s="44" t="s">
        <v>25</v>
      </c>
      <c r="G224" s="118">
        <v>56</v>
      </c>
      <c r="H224" s="48"/>
      <c r="I224" s="32"/>
    </row>
    <row r="225" spans="1:9" ht="25.9" hidden="1" customHeight="1" x14ac:dyDescent="0.25">
      <c r="A225" s="26">
        <f>A223+1</f>
        <v>38</v>
      </c>
      <c r="B225" s="27"/>
      <c r="C225" s="27" t="s">
        <v>233</v>
      </c>
      <c r="D225" s="28">
        <v>70</v>
      </c>
      <c r="E225" s="29" t="s">
        <v>299</v>
      </c>
      <c r="F225" s="26" t="s">
        <v>151</v>
      </c>
      <c r="G225" s="95">
        <v>0</v>
      </c>
      <c r="H225" s="31">
        <v>25</v>
      </c>
      <c r="I225" s="32">
        <f>ROUND(G225*H225,2)</f>
        <v>0</v>
      </c>
    </row>
    <row r="226" spans="1:9" ht="48" hidden="1" x14ac:dyDescent="0.25">
      <c r="A226" s="35" t="s">
        <v>19</v>
      </c>
      <c r="B226" s="35" t="s">
        <v>20</v>
      </c>
      <c r="C226" s="35"/>
      <c r="D226" s="35" t="s">
        <v>20</v>
      </c>
      <c r="E226" s="68" t="s">
        <v>300</v>
      </c>
      <c r="F226" s="44" t="s">
        <v>25</v>
      </c>
      <c r="G226" s="47">
        <v>447</v>
      </c>
      <c r="I226" s="87"/>
    </row>
    <row r="227" spans="1:9" s="33" customFormat="1" ht="22.5" hidden="1" customHeight="1" x14ac:dyDescent="0.25">
      <c r="A227" s="26">
        <f>A225+1</f>
        <v>39</v>
      </c>
      <c r="B227" s="116"/>
      <c r="C227" s="116" t="s">
        <v>224</v>
      </c>
      <c r="D227" s="26">
        <v>32</v>
      </c>
      <c r="E227" s="66" t="s">
        <v>301</v>
      </c>
      <c r="F227" s="26" t="s">
        <v>29</v>
      </c>
      <c r="G227" s="67">
        <v>0</v>
      </c>
      <c r="H227" s="31">
        <v>1080</v>
      </c>
      <c r="I227" s="32">
        <f>ROUND(H227*G227,2)</f>
        <v>0</v>
      </c>
    </row>
    <row r="228" spans="1:9" s="33" customFormat="1" ht="27.6" hidden="1" customHeight="1" x14ac:dyDescent="0.25">
      <c r="A228" s="34" t="s">
        <v>19</v>
      </c>
      <c r="B228" s="34" t="s">
        <v>20</v>
      </c>
      <c r="C228" s="117"/>
      <c r="D228" s="34" t="s">
        <v>20</v>
      </c>
      <c r="E228" s="36" t="s">
        <v>302</v>
      </c>
      <c r="F228" s="34" t="s">
        <v>25</v>
      </c>
      <c r="G228" s="118">
        <v>4</v>
      </c>
      <c r="H228" s="41"/>
      <c r="I228" s="32"/>
    </row>
    <row r="229" spans="1:9" s="33" customFormat="1" ht="33.75" hidden="1" customHeight="1" x14ac:dyDescent="0.25">
      <c r="A229" s="34" t="s">
        <v>27</v>
      </c>
      <c r="B229" s="34" t="s">
        <v>20</v>
      </c>
      <c r="C229" s="117"/>
      <c r="D229" s="34" t="s">
        <v>20</v>
      </c>
      <c r="E229" s="36" t="s">
        <v>303</v>
      </c>
      <c r="F229" s="34" t="s">
        <v>29</v>
      </c>
      <c r="G229" s="118">
        <v>3</v>
      </c>
      <c r="H229" s="32"/>
      <c r="I229" s="32"/>
    </row>
    <row r="230" spans="1:9" s="33" customFormat="1" ht="19.149999999999999" hidden="1" customHeight="1" x14ac:dyDescent="0.25">
      <c r="A230" s="26">
        <f>A227+1</f>
        <v>40</v>
      </c>
      <c r="B230" s="116"/>
      <c r="C230" s="116" t="s">
        <v>228</v>
      </c>
      <c r="D230" s="26">
        <v>32</v>
      </c>
      <c r="E230" s="66" t="s">
        <v>229</v>
      </c>
      <c r="F230" s="26" t="s">
        <v>230</v>
      </c>
      <c r="G230" s="67">
        <v>0</v>
      </c>
      <c r="H230" s="31">
        <v>6000</v>
      </c>
      <c r="I230" s="32">
        <f>ROUND(H230*G230,2)</f>
        <v>0</v>
      </c>
    </row>
    <row r="231" spans="1:9" s="33" customFormat="1" ht="24" hidden="1" x14ac:dyDescent="0.25">
      <c r="A231" s="34" t="s">
        <v>19</v>
      </c>
      <c r="B231" s="34"/>
      <c r="C231" s="117"/>
      <c r="D231" s="44" t="s">
        <v>20</v>
      </c>
      <c r="E231" s="36" t="s">
        <v>304</v>
      </c>
      <c r="F231" s="34" t="s">
        <v>232</v>
      </c>
      <c r="G231" s="118">
        <v>40</v>
      </c>
      <c r="H231" s="31"/>
      <c r="I231" s="32"/>
    </row>
    <row r="232" spans="1:9" s="72" customFormat="1" ht="16.5" hidden="1" customHeight="1" x14ac:dyDescent="0.25">
      <c r="A232" s="21"/>
      <c r="B232" s="22"/>
      <c r="C232" s="23" t="s">
        <v>305</v>
      </c>
      <c r="D232" s="24"/>
      <c r="E232" s="157" t="s">
        <v>306</v>
      </c>
      <c r="F232" s="157"/>
      <c r="G232" s="157"/>
      <c r="H232" s="25"/>
      <c r="I232" s="25"/>
    </row>
    <row r="233" spans="1:9" ht="36" hidden="1" x14ac:dyDescent="0.25">
      <c r="A233" s="26">
        <f>A230+1</f>
        <v>41</v>
      </c>
      <c r="B233" s="27"/>
      <c r="C233" s="28" t="str">
        <f>C232</f>
        <v>D 08.03.01</v>
      </c>
      <c r="D233" s="28">
        <v>12</v>
      </c>
      <c r="E233" s="42" t="s">
        <v>307</v>
      </c>
      <c r="F233" s="26" t="s">
        <v>35</v>
      </c>
      <c r="G233" s="60">
        <v>0</v>
      </c>
      <c r="H233" s="31">
        <v>34.270000000000003</v>
      </c>
      <c r="I233" s="32">
        <f>ROUND(G233*H233,2)</f>
        <v>0</v>
      </c>
    </row>
    <row r="234" spans="1:9" ht="36" hidden="1" x14ac:dyDescent="0.25">
      <c r="A234" s="35" t="s">
        <v>19</v>
      </c>
      <c r="B234" s="35" t="s">
        <v>20</v>
      </c>
      <c r="C234" s="27"/>
      <c r="D234" s="35" t="s">
        <v>20</v>
      </c>
      <c r="E234" s="84" t="s">
        <v>308</v>
      </c>
      <c r="F234" s="44" t="s">
        <v>35</v>
      </c>
      <c r="G234" s="118">
        <v>1014</v>
      </c>
      <c r="H234" s="48"/>
      <c r="I234" s="134"/>
    </row>
    <row r="235" spans="1:9" ht="21" customHeight="1" x14ac:dyDescent="0.25">
      <c r="A235" s="158" t="s">
        <v>309</v>
      </c>
      <c r="B235" s="159"/>
      <c r="C235" s="159"/>
      <c r="D235" s="159"/>
      <c r="E235" s="159"/>
      <c r="F235" s="159"/>
      <c r="G235" s="159" t="s">
        <v>64</v>
      </c>
      <c r="H235" s="160"/>
      <c r="I235" s="49"/>
    </row>
    <row r="236" spans="1:9" ht="18" customHeight="1" x14ac:dyDescent="0.25">
      <c r="A236" s="161" t="s">
        <v>310</v>
      </c>
      <c r="B236" s="162"/>
      <c r="C236" s="162"/>
      <c r="D236" s="162"/>
      <c r="E236" s="162"/>
      <c r="F236" s="162"/>
      <c r="G236" s="162" t="s">
        <v>311</v>
      </c>
      <c r="H236" s="163"/>
      <c r="I236" s="50"/>
    </row>
    <row r="237" spans="1:9" ht="19.149999999999999" hidden="1" customHeight="1" x14ac:dyDescent="0.25">
      <c r="A237" s="14" t="s">
        <v>312</v>
      </c>
      <c r="B237" s="15"/>
      <c r="C237" s="164" t="s">
        <v>313</v>
      </c>
      <c r="D237" s="165"/>
      <c r="E237" s="165"/>
      <c r="F237" s="165"/>
      <c r="G237" s="165"/>
      <c r="H237" s="16"/>
      <c r="I237" s="16"/>
    </row>
    <row r="238" spans="1:9" s="33" customFormat="1" ht="21.75" hidden="1" customHeight="1" x14ac:dyDescent="0.25">
      <c r="A238" s="17"/>
      <c r="B238" s="18" t="s">
        <v>51</v>
      </c>
      <c r="C238" s="18" t="s">
        <v>314</v>
      </c>
      <c r="D238" s="19" t="s">
        <v>315</v>
      </c>
      <c r="E238" s="19"/>
      <c r="F238" s="19"/>
      <c r="G238" s="19"/>
      <c r="H238" s="20"/>
      <c r="I238" s="20"/>
    </row>
    <row r="239" spans="1:9" s="72" customFormat="1" ht="16.5" hidden="1" customHeight="1" x14ac:dyDescent="0.25">
      <c r="A239" s="21"/>
      <c r="B239" s="22"/>
      <c r="C239" s="23" t="s">
        <v>314</v>
      </c>
      <c r="D239" s="24"/>
      <c r="E239" s="157" t="s">
        <v>316</v>
      </c>
      <c r="F239" s="157"/>
      <c r="G239" s="157"/>
      <c r="H239" s="25"/>
      <c r="I239" s="25"/>
    </row>
    <row r="240" spans="1:9" ht="24" hidden="1" x14ac:dyDescent="0.25">
      <c r="A240" s="26">
        <f>A233+1</f>
        <v>42</v>
      </c>
      <c r="B240" s="27"/>
      <c r="C240" s="28" t="s">
        <v>314</v>
      </c>
      <c r="D240" s="28">
        <v>1</v>
      </c>
      <c r="E240" s="42" t="s">
        <v>317</v>
      </c>
      <c r="F240" s="26" t="s">
        <v>35</v>
      </c>
      <c r="G240" s="60">
        <v>0</v>
      </c>
      <c r="H240" s="31">
        <v>75</v>
      </c>
      <c r="I240" s="32"/>
    </row>
    <row r="241" spans="1:9" ht="24" hidden="1" x14ac:dyDescent="0.25">
      <c r="A241" s="35" t="s">
        <v>19</v>
      </c>
      <c r="B241" s="35" t="s">
        <v>20</v>
      </c>
      <c r="C241" s="27"/>
      <c r="D241" s="35" t="s">
        <v>20</v>
      </c>
      <c r="E241" s="84" t="s">
        <v>318</v>
      </c>
      <c r="F241" s="44" t="s">
        <v>275</v>
      </c>
      <c r="G241" s="118">
        <v>4</v>
      </c>
      <c r="H241" s="48"/>
      <c r="I241" s="134"/>
    </row>
    <row r="242" spans="1:9" ht="24" hidden="1" x14ac:dyDescent="0.25">
      <c r="A242" s="35" t="s">
        <v>27</v>
      </c>
      <c r="B242" s="35" t="s">
        <v>20</v>
      </c>
      <c r="C242" s="27"/>
      <c r="D242" s="35" t="s">
        <v>20</v>
      </c>
      <c r="E242" s="84" t="s">
        <v>319</v>
      </c>
      <c r="F242" s="44" t="s">
        <v>275</v>
      </c>
      <c r="G242" s="118">
        <v>1</v>
      </c>
      <c r="H242" s="48"/>
      <c r="I242" s="134"/>
    </row>
    <row r="243" spans="1:9" ht="24" hidden="1" x14ac:dyDescent="0.25">
      <c r="A243" s="35" t="s">
        <v>84</v>
      </c>
      <c r="B243" s="35" t="s">
        <v>20</v>
      </c>
      <c r="C243" s="27"/>
      <c r="D243" s="35" t="s">
        <v>20</v>
      </c>
      <c r="E243" s="84" t="s">
        <v>320</v>
      </c>
      <c r="F243" s="44" t="s">
        <v>275</v>
      </c>
      <c r="G243" s="118">
        <v>4</v>
      </c>
      <c r="H243" s="48"/>
      <c r="I243" s="134"/>
    </row>
    <row r="244" spans="1:9" hidden="1" x14ac:dyDescent="0.25">
      <c r="A244" s="35" t="s">
        <v>86</v>
      </c>
      <c r="B244" s="35" t="s">
        <v>20</v>
      </c>
      <c r="C244" s="27"/>
      <c r="D244" s="35" t="s">
        <v>20</v>
      </c>
      <c r="E244" s="84" t="s">
        <v>321</v>
      </c>
      <c r="F244" s="44" t="s">
        <v>275</v>
      </c>
      <c r="G244" s="118">
        <v>1</v>
      </c>
      <c r="H244" s="48"/>
      <c r="I244" s="134"/>
    </row>
    <row r="245" spans="1:9" ht="24" hidden="1" x14ac:dyDescent="0.25">
      <c r="A245" s="35" t="s">
        <v>265</v>
      </c>
      <c r="B245" s="35" t="s">
        <v>20</v>
      </c>
      <c r="C245" s="27"/>
      <c r="D245" s="35" t="s">
        <v>20</v>
      </c>
      <c r="E245" s="84" t="s">
        <v>322</v>
      </c>
      <c r="F245" s="44" t="s">
        <v>275</v>
      </c>
      <c r="G245" s="118">
        <v>3</v>
      </c>
      <c r="H245" s="48"/>
      <c r="I245" s="134"/>
    </row>
    <row r="246" spans="1:9" hidden="1" x14ac:dyDescent="0.25">
      <c r="A246" s="35" t="s">
        <v>267</v>
      </c>
      <c r="B246" s="35" t="s">
        <v>20</v>
      </c>
      <c r="C246" s="27"/>
      <c r="D246" s="35" t="s">
        <v>20</v>
      </c>
      <c r="E246" s="84" t="s">
        <v>323</v>
      </c>
      <c r="F246" s="44" t="s">
        <v>275</v>
      </c>
      <c r="G246" s="118">
        <v>1</v>
      </c>
      <c r="H246" s="48"/>
      <c r="I246" s="134"/>
    </row>
    <row r="247" spans="1:9" hidden="1" x14ac:dyDescent="0.25">
      <c r="A247" s="35" t="s">
        <v>269</v>
      </c>
      <c r="B247" s="35" t="s">
        <v>20</v>
      </c>
      <c r="C247" s="27"/>
      <c r="D247" s="35" t="s">
        <v>20</v>
      </c>
      <c r="E247" s="84" t="s">
        <v>324</v>
      </c>
      <c r="F247" s="44" t="s">
        <v>275</v>
      </c>
      <c r="G247" s="118">
        <v>6</v>
      </c>
      <c r="H247" s="48"/>
      <c r="I247" s="134"/>
    </row>
    <row r="248" spans="1:9" ht="24" hidden="1" x14ac:dyDescent="0.25">
      <c r="A248" s="35" t="s">
        <v>271</v>
      </c>
      <c r="B248" s="35" t="s">
        <v>20</v>
      </c>
      <c r="C248" s="27"/>
      <c r="D248" s="35" t="s">
        <v>20</v>
      </c>
      <c r="E248" s="84" t="s">
        <v>325</v>
      </c>
      <c r="F248" s="44" t="s">
        <v>275</v>
      </c>
      <c r="G248" s="118">
        <v>1</v>
      </c>
      <c r="H248" s="48"/>
      <c r="I248" s="134"/>
    </row>
    <row r="249" spans="1:9" ht="36" hidden="1" x14ac:dyDescent="0.25">
      <c r="A249" s="35" t="s">
        <v>273</v>
      </c>
      <c r="B249" s="35" t="s">
        <v>20</v>
      </c>
      <c r="C249" s="27"/>
      <c r="D249" s="35" t="s">
        <v>20</v>
      </c>
      <c r="E249" s="84" t="s">
        <v>326</v>
      </c>
      <c r="F249" s="44" t="s">
        <v>35</v>
      </c>
      <c r="G249" s="118">
        <v>175</v>
      </c>
      <c r="H249" s="48"/>
      <c r="I249" s="134"/>
    </row>
    <row r="250" spans="1:9" ht="36" hidden="1" x14ac:dyDescent="0.25">
      <c r="A250" s="35" t="s">
        <v>276</v>
      </c>
      <c r="B250" s="35" t="s">
        <v>20</v>
      </c>
      <c r="C250" s="27"/>
      <c r="D250" s="35" t="s">
        <v>20</v>
      </c>
      <c r="E250" s="84" t="s">
        <v>327</v>
      </c>
      <c r="F250" s="44" t="s">
        <v>35</v>
      </c>
      <c r="G250" s="118">
        <v>175</v>
      </c>
      <c r="H250" s="48"/>
      <c r="I250" s="134"/>
    </row>
    <row r="251" spans="1:9" ht="36" hidden="1" x14ac:dyDescent="0.25">
      <c r="A251" s="35" t="s">
        <v>279</v>
      </c>
      <c r="B251" s="35" t="s">
        <v>20</v>
      </c>
      <c r="C251" s="27"/>
      <c r="D251" s="35" t="s">
        <v>20</v>
      </c>
      <c r="E251" s="84" t="s">
        <v>328</v>
      </c>
      <c r="F251" s="44" t="s">
        <v>35</v>
      </c>
      <c r="G251" s="118">
        <v>175</v>
      </c>
      <c r="H251" s="48"/>
      <c r="I251" s="134"/>
    </row>
    <row r="252" spans="1:9" ht="36" hidden="1" x14ac:dyDescent="0.25">
      <c r="A252" s="35" t="s">
        <v>329</v>
      </c>
      <c r="B252" s="35" t="s">
        <v>20</v>
      </c>
      <c r="C252" s="27"/>
      <c r="D252" s="35" t="s">
        <v>20</v>
      </c>
      <c r="E252" s="84" t="s">
        <v>330</v>
      </c>
      <c r="F252" s="44" t="s">
        <v>35</v>
      </c>
      <c r="G252" s="118">
        <v>60</v>
      </c>
      <c r="H252" s="48"/>
      <c r="I252" s="134"/>
    </row>
    <row r="253" spans="1:9" hidden="1" x14ac:dyDescent="0.25">
      <c r="A253" s="35" t="s">
        <v>35</v>
      </c>
      <c r="B253" s="35" t="s">
        <v>20</v>
      </c>
      <c r="C253" s="27"/>
      <c r="D253" s="35" t="s">
        <v>20</v>
      </c>
      <c r="E253" s="84" t="s">
        <v>331</v>
      </c>
      <c r="F253" s="44" t="s">
        <v>76</v>
      </c>
      <c r="G253" s="118">
        <v>1</v>
      </c>
      <c r="H253" s="48"/>
      <c r="I253" s="134"/>
    </row>
    <row r="254" spans="1:9" hidden="1" x14ac:dyDescent="0.25">
      <c r="A254" s="35" t="s">
        <v>332</v>
      </c>
      <c r="B254" s="35" t="s">
        <v>20</v>
      </c>
      <c r="C254" s="27"/>
      <c r="D254" s="35" t="s">
        <v>20</v>
      </c>
      <c r="E254" s="84" t="s">
        <v>333</v>
      </c>
      <c r="F254" s="44" t="s">
        <v>334</v>
      </c>
      <c r="G254" s="118">
        <v>16</v>
      </c>
      <c r="H254" s="48"/>
      <c r="I254" s="134"/>
    </row>
    <row r="255" spans="1:9" ht="18" hidden="1" customHeight="1" x14ac:dyDescent="0.25">
      <c r="A255" s="161" t="s">
        <v>335</v>
      </c>
      <c r="B255" s="162"/>
      <c r="C255" s="162"/>
      <c r="D255" s="162"/>
      <c r="E255" s="162"/>
      <c r="F255" s="162"/>
      <c r="G255" s="162" t="s">
        <v>311</v>
      </c>
      <c r="H255" s="163"/>
      <c r="I255" s="50"/>
    </row>
    <row r="256" spans="1:9" s="72" customFormat="1" x14ac:dyDescent="0.25">
      <c r="A256" s="152" t="s">
        <v>336</v>
      </c>
      <c r="B256" s="153"/>
      <c r="C256" s="153"/>
      <c r="D256" s="153"/>
      <c r="E256" s="153"/>
      <c r="F256" s="153"/>
      <c r="G256" s="153"/>
      <c r="H256" s="154"/>
      <c r="I256" s="137"/>
    </row>
    <row r="257" spans="1:9" s="139" customFormat="1" x14ac:dyDescent="0.2">
      <c r="A257" s="152" t="s">
        <v>337</v>
      </c>
      <c r="B257" s="153"/>
      <c r="C257" s="153"/>
      <c r="D257" s="153"/>
      <c r="E257" s="153"/>
      <c r="F257" s="153"/>
      <c r="G257" s="153"/>
      <c r="H257" s="154"/>
      <c r="I257" s="138"/>
    </row>
    <row r="258" spans="1:9" s="139" customFormat="1" x14ac:dyDescent="0.2">
      <c r="A258" s="152" t="s">
        <v>338</v>
      </c>
      <c r="B258" s="153"/>
      <c r="C258" s="153"/>
      <c r="D258" s="153"/>
      <c r="E258" s="153"/>
      <c r="F258" s="153"/>
      <c r="G258" s="153"/>
      <c r="H258" s="154"/>
      <c r="I258" s="138"/>
    </row>
    <row r="259" spans="1:9" s="139" customFormat="1" x14ac:dyDescent="0.2">
      <c r="A259" s="140"/>
      <c r="B259" s="72"/>
      <c r="C259" s="141"/>
      <c r="D259" s="140"/>
      <c r="E259" s="72"/>
      <c r="F259" s="140"/>
      <c r="G259" s="7"/>
      <c r="H259" s="6"/>
      <c r="I259" s="7"/>
    </row>
    <row r="260" spans="1:9" s="146" customFormat="1" ht="10.9" customHeight="1" x14ac:dyDescent="0.2">
      <c r="A260" s="142" t="s">
        <v>339</v>
      </c>
      <c r="B260" s="142"/>
      <c r="C260" s="139"/>
      <c r="D260" s="139"/>
      <c r="E260" s="143"/>
      <c r="F260" s="143"/>
      <c r="G260" s="144"/>
      <c r="H260" s="145"/>
      <c r="I260" s="139"/>
    </row>
    <row r="261" spans="1:9" s="146" customFormat="1" ht="28.15" customHeight="1" x14ac:dyDescent="0.25">
      <c r="A261" s="155" t="s">
        <v>340</v>
      </c>
      <c r="B261" s="156"/>
      <c r="C261" s="156"/>
      <c r="D261" s="156"/>
      <c r="E261" s="156"/>
      <c r="F261" s="156"/>
      <c r="G261" s="156"/>
      <c r="H261" s="156"/>
      <c r="I261" s="156"/>
    </row>
    <row r="262" spans="1:9" s="146" customFormat="1" ht="18.600000000000001" customHeight="1" x14ac:dyDescent="0.25">
      <c r="A262" s="155" t="s">
        <v>341</v>
      </c>
      <c r="B262" s="156"/>
      <c r="C262" s="156"/>
      <c r="D262" s="156"/>
      <c r="E262" s="156"/>
      <c r="F262" s="156"/>
      <c r="G262" s="156"/>
      <c r="H262" s="156"/>
      <c r="I262" s="156"/>
    </row>
    <row r="263" spans="1:9" s="146" customFormat="1" ht="17.25" customHeight="1" x14ac:dyDescent="0.25">
      <c r="A263" s="156"/>
      <c r="B263" s="156"/>
      <c r="C263" s="156"/>
      <c r="D263" s="156"/>
      <c r="E263" s="156"/>
      <c r="F263" s="156"/>
      <c r="G263" s="156"/>
      <c r="H263" s="156"/>
      <c r="I263" s="156"/>
    </row>
    <row r="264" spans="1:9" s="72" customFormat="1" x14ac:dyDescent="0.25">
      <c r="A264" s="146"/>
      <c r="B264" s="146"/>
      <c r="C264" s="146"/>
      <c r="D264" s="146"/>
      <c r="E264" s="146"/>
      <c r="F264" s="146"/>
      <c r="G264" s="146"/>
      <c r="H264" s="147"/>
      <c r="I264" s="146"/>
    </row>
    <row r="265" spans="1:9" s="72" customFormat="1" x14ac:dyDescent="0.25">
      <c r="A265" s="146"/>
      <c r="B265" s="148"/>
      <c r="C265" s="146"/>
      <c r="D265" s="146"/>
      <c r="E265" s="146"/>
      <c r="F265" s="146"/>
      <c r="G265" s="146"/>
      <c r="H265" s="147"/>
      <c r="I265" s="146"/>
    </row>
    <row r="266" spans="1:9" s="72" customFormat="1" x14ac:dyDescent="0.25">
      <c r="A266" s="146"/>
      <c r="B266" s="151"/>
      <c r="C266" s="151"/>
      <c r="D266" s="151"/>
      <c r="E266" s="151"/>
      <c r="F266" s="146"/>
      <c r="G266" s="146"/>
      <c r="H266" s="147"/>
      <c r="I266" s="146"/>
    </row>
    <row r="267" spans="1:9" s="72" customFormat="1" x14ac:dyDescent="0.25">
      <c r="A267" s="140"/>
      <c r="C267" s="141"/>
      <c r="D267" s="140"/>
      <c r="F267" s="140"/>
      <c r="G267" s="7"/>
      <c r="H267" s="6"/>
      <c r="I267" s="7"/>
    </row>
    <row r="268" spans="1:9" s="72" customFormat="1" x14ac:dyDescent="0.25">
      <c r="A268" s="140"/>
      <c r="C268" s="141"/>
      <c r="D268" s="140"/>
      <c r="F268" s="140"/>
      <c r="G268" s="7"/>
      <c r="H268" s="6"/>
      <c r="I268" s="7"/>
    </row>
    <row r="269" spans="1:9" s="72" customFormat="1" x14ac:dyDescent="0.25">
      <c r="A269" s="140"/>
      <c r="C269" s="141"/>
      <c r="D269" s="140"/>
      <c r="F269" s="140"/>
      <c r="G269" s="7"/>
      <c r="H269" s="6"/>
      <c r="I269" s="7"/>
    </row>
    <row r="270" spans="1:9" s="72" customFormat="1" x14ac:dyDescent="0.25">
      <c r="A270" s="140"/>
      <c r="C270" s="141"/>
      <c r="D270" s="140"/>
      <c r="F270" s="140"/>
      <c r="G270" s="7"/>
      <c r="H270" s="6"/>
      <c r="I270" s="7"/>
    </row>
    <row r="271" spans="1:9" s="72" customFormat="1" x14ac:dyDescent="0.25">
      <c r="A271" s="140"/>
      <c r="C271" s="141"/>
      <c r="D271" s="140"/>
      <c r="F271" s="140"/>
      <c r="G271" s="7"/>
      <c r="H271" s="6"/>
      <c r="I271" s="7"/>
    </row>
    <row r="272" spans="1:9" s="72" customFormat="1" x14ac:dyDescent="0.25">
      <c r="A272" s="140"/>
      <c r="C272" s="141"/>
      <c r="D272" s="140"/>
      <c r="F272" s="140"/>
      <c r="G272" s="7"/>
      <c r="H272" s="6"/>
      <c r="I272" s="7"/>
    </row>
    <row r="273" spans="1:9" s="72" customFormat="1" x14ac:dyDescent="0.25">
      <c r="A273" s="140"/>
      <c r="C273" s="141"/>
      <c r="D273" s="140"/>
      <c r="F273" s="140"/>
      <c r="G273" s="7"/>
      <c r="H273" s="6"/>
      <c r="I273" s="7"/>
    </row>
    <row r="274" spans="1:9" s="72" customFormat="1" x14ac:dyDescent="0.25">
      <c r="A274" s="140"/>
      <c r="C274" s="141"/>
      <c r="D274" s="140"/>
      <c r="F274" s="140"/>
      <c r="G274" s="7"/>
      <c r="H274" s="6"/>
      <c r="I274" s="7"/>
    </row>
    <row r="275" spans="1:9" s="72" customFormat="1" x14ac:dyDescent="0.25">
      <c r="A275" s="140"/>
      <c r="C275" s="141"/>
      <c r="D275" s="140"/>
      <c r="F275" s="140"/>
      <c r="G275" s="7"/>
      <c r="H275" s="6"/>
      <c r="I275" s="7"/>
    </row>
    <row r="276" spans="1:9" s="72" customFormat="1" x14ac:dyDescent="0.25">
      <c r="A276" s="140"/>
      <c r="C276" s="141"/>
      <c r="D276" s="140"/>
      <c r="F276" s="140"/>
      <c r="G276" s="7"/>
      <c r="H276" s="6"/>
      <c r="I276" s="7"/>
    </row>
    <row r="277" spans="1:9" s="72" customFormat="1" x14ac:dyDescent="0.25">
      <c r="A277" s="140"/>
      <c r="C277" s="141"/>
      <c r="D277" s="140"/>
      <c r="F277" s="140"/>
      <c r="G277" s="7"/>
      <c r="H277" s="6"/>
      <c r="I277" s="7"/>
    </row>
    <row r="278" spans="1:9" s="72" customFormat="1" x14ac:dyDescent="0.25">
      <c r="A278" s="140"/>
      <c r="C278" s="141"/>
      <c r="D278" s="140"/>
      <c r="F278" s="140"/>
      <c r="G278" s="7"/>
      <c r="H278" s="6"/>
      <c r="I278" s="7"/>
    </row>
    <row r="279" spans="1:9" s="72" customFormat="1" x14ac:dyDescent="0.25">
      <c r="A279" s="140"/>
      <c r="C279" s="141"/>
      <c r="D279" s="140"/>
      <c r="F279" s="140"/>
      <c r="G279" s="7"/>
      <c r="H279" s="6"/>
      <c r="I279" s="7"/>
    </row>
    <row r="280" spans="1:9" s="72" customFormat="1" x14ac:dyDescent="0.25">
      <c r="A280" s="140"/>
      <c r="C280" s="141"/>
      <c r="D280" s="140"/>
      <c r="F280" s="140"/>
      <c r="G280" s="7"/>
      <c r="H280" s="6"/>
      <c r="I280" s="7"/>
    </row>
    <row r="281" spans="1:9" s="72" customFormat="1" x14ac:dyDescent="0.25">
      <c r="A281" s="140"/>
      <c r="C281" s="141"/>
      <c r="D281" s="140"/>
      <c r="F281" s="140"/>
      <c r="G281" s="7"/>
      <c r="H281" s="6"/>
      <c r="I281" s="7"/>
    </row>
    <row r="282" spans="1:9" s="72" customFormat="1" x14ac:dyDescent="0.25">
      <c r="A282" s="140"/>
      <c r="C282" s="141"/>
      <c r="D282" s="140"/>
      <c r="F282" s="140"/>
      <c r="G282" s="7"/>
      <c r="H282" s="6"/>
      <c r="I282" s="7"/>
    </row>
    <row r="283" spans="1:9" s="72" customFormat="1" x14ac:dyDescent="0.25">
      <c r="A283" s="140"/>
      <c r="C283" s="141"/>
      <c r="D283" s="140"/>
      <c r="F283" s="140"/>
      <c r="G283" s="7"/>
      <c r="H283" s="6"/>
      <c r="I283" s="7"/>
    </row>
    <row r="284" spans="1:9" s="72" customFormat="1" x14ac:dyDescent="0.25">
      <c r="A284" s="140"/>
      <c r="C284" s="141"/>
      <c r="D284" s="140"/>
      <c r="F284" s="140"/>
      <c r="G284" s="7"/>
      <c r="H284" s="6"/>
      <c r="I284" s="7"/>
    </row>
    <row r="285" spans="1:9" s="72" customFormat="1" x14ac:dyDescent="0.25">
      <c r="A285" s="140"/>
      <c r="C285" s="141"/>
      <c r="D285" s="140"/>
      <c r="F285" s="140"/>
      <c r="G285" s="7"/>
      <c r="H285" s="6"/>
      <c r="I285" s="7"/>
    </row>
    <row r="286" spans="1:9" s="72" customFormat="1" x14ac:dyDescent="0.25">
      <c r="A286" s="140"/>
      <c r="C286" s="141"/>
      <c r="D286" s="140"/>
      <c r="F286" s="140"/>
      <c r="G286" s="7"/>
      <c r="H286" s="6"/>
      <c r="I286" s="7"/>
    </row>
    <row r="287" spans="1:9" s="72" customFormat="1" x14ac:dyDescent="0.25">
      <c r="A287" s="140"/>
      <c r="C287" s="141"/>
      <c r="D287" s="140"/>
      <c r="F287" s="140"/>
      <c r="G287" s="7"/>
      <c r="H287" s="6"/>
      <c r="I287" s="7"/>
    </row>
    <row r="288" spans="1:9" s="72" customFormat="1" x14ac:dyDescent="0.25">
      <c r="A288" s="140"/>
      <c r="C288" s="141"/>
      <c r="D288" s="140"/>
      <c r="F288" s="140"/>
      <c r="G288" s="7"/>
      <c r="H288" s="6"/>
      <c r="I288" s="7"/>
    </row>
    <row r="289" spans="1:9" s="72" customFormat="1" x14ac:dyDescent="0.25">
      <c r="A289" s="140"/>
      <c r="C289" s="141"/>
      <c r="D289" s="140"/>
      <c r="F289" s="140"/>
      <c r="G289" s="7"/>
      <c r="H289" s="6"/>
      <c r="I289" s="7"/>
    </row>
    <row r="290" spans="1:9" s="72" customFormat="1" x14ac:dyDescent="0.25">
      <c r="A290" s="140"/>
      <c r="C290" s="141"/>
      <c r="D290" s="140"/>
      <c r="F290" s="140"/>
      <c r="G290" s="7"/>
      <c r="H290" s="6"/>
      <c r="I290" s="7"/>
    </row>
    <row r="291" spans="1:9" s="72" customFormat="1" x14ac:dyDescent="0.25">
      <c r="A291" s="140"/>
      <c r="C291" s="141"/>
      <c r="D291" s="140"/>
      <c r="F291" s="140"/>
      <c r="G291" s="7"/>
      <c r="H291" s="6"/>
      <c r="I291" s="7"/>
    </row>
    <row r="292" spans="1:9" s="72" customFormat="1" x14ac:dyDescent="0.25">
      <c r="A292" s="140"/>
      <c r="C292" s="141"/>
      <c r="D292" s="140"/>
      <c r="F292" s="140"/>
      <c r="G292" s="7"/>
      <c r="H292" s="6"/>
      <c r="I292" s="7"/>
    </row>
    <row r="293" spans="1:9" s="72" customFormat="1" x14ac:dyDescent="0.25">
      <c r="A293" s="140"/>
      <c r="C293" s="141"/>
      <c r="D293" s="140"/>
      <c r="F293" s="140"/>
      <c r="G293" s="7"/>
      <c r="H293" s="6"/>
      <c r="I293" s="7"/>
    </row>
    <row r="294" spans="1:9" s="72" customFormat="1" x14ac:dyDescent="0.25">
      <c r="A294" s="140"/>
      <c r="C294" s="141"/>
      <c r="D294" s="140"/>
      <c r="F294" s="140"/>
      <c r="G294" s="7"/>
      <c r="H294" s="6"/>
      <c r="I294" s="7"/>
    </row>
    <row r="295" spans="1:9" s="72" customFormat="1" x14ac:dyDescent="0.25">
      <c r="A295" s="140"/>
      <c r="C295" s="141"/>
      <c r="D295" s="140"/>
      <c r="F295" s="140"/>
      <c r="G295" s="7"/>
      <c r="H295" s="6"/>
      <c r="I295" s="7"/>
    </row>
    <row r="296" spans="1:9" s="72" customFormat="1" x14ac:dyDescent="0.25">
      <c r="A296" s="140"/>
      <c r="C296" s="141"/>
      <c r="D296" s="140"/>
      <c r="F296" s="140"/>
      <c r="G296" s="7"/>
      <c r="H296" s="6"/>
      <c r="I296" s="7"/>
    </row>
    <row r="297" spans="1:9" s="72" customFormat="1" x14ac:dyDescent="0.25">
      <c r="A297" s="140"/>
      <c r="C297" s="141"/>
      <c r="D297" s="140"/>
      <c r="F297" s="140"/>
      <c r="G297" s="7"/>
      <c r="H297" s="6"/>
      <c r="I297" s="7"/>
    </row>
    <row r="298" spans="1:9" s="72" customFormat="1" x14ac:dyDescent="0.25">
      <c r="A298" s="140"/>
      <c r="C298" s="141"/>
      <c r="D298" s="140"/>
      <c r="F298" s="140"/>
      <c r="G298" s="7"/>
      <c r="H298" s="6"/>
      <c r="I298" s="7"/>
    </row>
    <row r="299" spans="1:9" s="72" customFormat="1" x14ac:dyDescent="0.25">
      <c r="A299" s="140"/>
      <c r="C299" s="141"/>
      <c r="D299" s="140"/>
      <c r="F299" s="140"/>
      <c r="G299" s="7"/>
      <c r="H299" s="6"/>
      <c r="I299" s="7"/>
    </row>
    <row r="300" spans="1:9" s="72" customFormat="1" x14ac:dyDescent="0.25">
      <c r="A300" s="140"/>
      <c r="C300" s="141"/>
      <c r="D300" s="140"/>
      <c r="F300" s="140"/>
      <c r="G300" s="7"/>
      <c r="H300" s="6"/>
      <c r="I300" s="7"/>
    </row>
    <row r="301" spans="1:9" s="72" customFormat="1" x14ac:dyDescent="0.25">
      <c r="A301" s="140"/>
      <c r="C301" s="141"/>
      <c r="D301" s="140"/>
      <c r="F301" s="140"/>
      <c r="G301" s="7"/>
      <c r="H301" s="6"/>
      <c r="I301" s="7"/>
    </row>
    <row r="302" spans="1:9" s="72" customFormat="1" x14ac:dyDescent="0.25">
      <c r="A302" s="140"/>
      <c r="C302" s="141"/>
      <c r="D302" s="140"/>
      <c r="F302" s="140"/>
      <c r="G302" s="7"/>
      <c r="H302" s="6"/>
      <c r="I302" s="7"/>
    </row>
    <row r="303" spans="1:9" s="72" customFormat="1" x14ac:dyDescent="0.25">
      <c r="A303" s="140"/>
      <c r="C303" s="141"/>
      <c r="D303" s="140"/>
      <c r="F303" s="140"/>
      <c r="G303" s="7"/>
      <c r="H303" s="6"/>
      <c r="I303" s="7"/>
    </row>
    <row r="304" spans="1:9" s="72" customFormat="1" x14ac:dyDescent="0.25">
      <c r="A304" s="140"/>
      <c r="C304" s="141"/>
      <c r="D304" s="140"/>
      <c r="F304" s="140"/>
      <c r="G304" s="7"/>
      <c r="H304" s="6"/>
      <c r="I304" s="7"/>
    </row>
    <row r="305" spans="1:9" s="72" customFormat="1" x14ac:dyDescent="0.25">
      <c r="A305" s="140"/>
      <c r="C305" s="141"/>
      <c r="D305" s="140"/>
      <c r="F305" s="140"/>
      <c r="G305" s="7"/>
      <c r="H305" s="6"/>
      <c r="I305" s="7"/>
    </row>
    <row r="306" spans="1:9" s="72" customFormat="1" x14ac:dyDescent="0.25">
      <c r="A306" s="140"/>
      <c r="C306" s="141"/>
      <c r="D306" s="140"/>
      <c r="F306" s="140"/>
      <c r="G306" s="7"/>
      <c r="H306" s="6"/>
      <c r="I306" s="7"/>
    </row>
    <row r="307" spans="1:9" s="72" customFormat="1" x14ac:dyDescent="0.25">
      <c r="A307" s="140"/>
      <c r="C307" s="141"/>
      <c r="D307" s="140"/>
      <c r="F307" s="140"/>
      <c r="G307" s="7"/>
      <c r="H307" s="6"/>
      <c r="I307" s="7"/>
    </row>
    <row r="308" spans="1:9" s="72" customFormat="1" x14ac:dyDescent="0.25">
      <c r="A308" s="140"/>
      <c r="C308" s="141"/>
      <c r="D308" s="140"/>
      <c r="F308" s="140"/>
      <c r="G308" s="7"/>
      <c r="H308" s="6"/>
      <c r="I308" s="7"/>
    </row>
    <row r="309" spans="1:9" s="72" customFormat="1" x14ac:dyDescent="0.25">
      <c r="A309" s="140"/>
      <c r="C309" s="141"/>
      <c r="D309" s="140"/>
      <c r="F309" s="140"/>
      <c r="G309" s="7"/>
      <c r="H309" s="6"/>
      <c r="I309" s="7"/>
    </row>
    <row r="310" spans="1:9" s="72" customFormat="1" x14ac:dyDescent="0.25">
      <c r="A310" s="140"/>
      <c r="C310" s="141"/>
      <c r="D310" s="140"/>
      <c r="F310" s="140"/>
      <c r="G310" s="7"/>
      <c r="H310" s="6"/>
      <c r="I310" s="7"/>
    </row>
    <row r="311" spans="1:9" s="72" customFormat="1" x14ac:dyDescent="0.25">
      <c r="A311" s="140"/>
      <c r="C311" s="141"/>
      <c r="D311" s="140"/>
      <c r="F311" s="140"/>
      <c r="G311" s="7"/>
      <c r="H311" s="6"/>
      <c r="I311" s="7"/>
    </row>
    <row r="312" spans="1:9" s="72" customFormat="1" x14ac:dyDescent="0.25">
      <c r="A312" s="140"/>
      <c r="C312" s="141"/>
      <c r="D312" s="140"/>
      <c r="F312" s="140"/>
      <c r="G312" s="7"/>
      <c r="H312" s="6"/>
      <c r="I312" s="7"/>
    </row>
    <row r="313" spans="1:9" s="72" customFormat="1" x14ac:dyDescent="0.25">
      <c r="A313" s="140"/>
      <c r="C313" s="141"/>
      <c r="D313" s="140"/>
      <c r="F313" s="140"/>
      <c r="G313" s="7"/>
      <c r="H313" s="6"/>
      <c r="I313" s="7"/>
    </row>
    <row r="314" spans="1:9" s="72" customFormat="1" x14ac:dyDescent="0.25">
      <c r="A314" s="140"/>
      <c r="C314" s="141"/>
      <c r="D314" s="140"/>
      <c r="F314" s="140"/>
      <c r="G314" s="7"/>
      <c r="H314" s="6"/>
      <c r="I314" s="7"/>
    </row>
    <row r="315" spans="1:9" s="72" customFormat="1" x14ac:dyDescent="0.25">
      <c r="A315" s="140"/>
      <c r="C315" s="141"/>
      <c r="D315" s="140"/>
      <c r="F315" s="140"/>
      <c r="G315" s="7"/>
      <c r="H315" s="6"/>
      <c r="I315" s="7"/>
    </row>
    <row r="316" spans="1:9" s="72" customFormat="1" x14ac:dyDescent="0.25">
      <c r="A316" s="140"/>
      <c r="C316" s="141"/>
      <c r="D316" s="140"/>
      <c r="F316" s="140"/>
      <c r="G316" s="7"/>
      <c r="H316" s="6"/>
      <c r="I316" s="7"/>
    </row>
    <row r="317" spans="1:9" s="72" customFormat="1" x14ac:dyDescent="0.25">
      <c r="A317" s="140"/>
      <c r="C317" s="141"/>
      <c r="D317" s="140"/>
      <c r="F317" s="140"/>
      <c r="G317" s="7"/>
      <c r="H317" s="6"/>
      <c r="I317" s="7"/>
    </row>
    <row r="318" spans="1:9" s="72" customFormat="1" x14ac:dyDescent="0.25">
      <c r="A318" s="140"/>
      <c r="C318" s="141"/>
      <c r="D318" s="140"/>
      <c r="F318" s="140"/>
      <c r="G318" s="7"/>
      <c r="H318" s="6"/>
      <c r="I318" s="7"/>
    </row>
    <row r="319" spans="1:9" s="72" customFormat="1" x14ac:dyDescent="0.25">
      <c r="A319" s="140"/>
      <c r="C319" s="141"/>
      <c r="D319" s="140"/>
      <c r="F319" s="140"/>
      <c r="G319" s="7"/>
      <c r="H319" s="6"/>
      <c r="I319" s="7"/>
    </row>
    <row r="320" spans="1:9" s="72" customFormat="1" x14ac:dyDescent="0.25">
      <c r="A320" s="140"/>
      <c r="C320" s="141"/>
      <c r="D320" s="140"/>
      <c r="F320" s="140"/>
      <c r="G320" s="7"/>
      <c r="H320" s="6"/>
      <c r="I320" s="7"/>
    </row>
    <row r="321" spans="1:9" s="72" customFormat="1" x14ac:dyDescent="0.25">
      <c r="A321" s="140"/>
      <c r="C321" s="141"/>
      <c r="D321" s="140"/>
      <c r="F321" s="140"/>
      <c r="G321" s="7"/>
      <c r="H321" s="6"/>
      <c r="I321" s="7"/>
    </row>
    <row r="322" spans="1:9" s="72" customFormat="1" x14ac:dyDescent="0.25">
      <c r="A322" s="140"/>
      <c r="C322" s="141"/>
      <c r="D322" s="140"/>
      <c r="F322" s="140"/>
      <c r="G322" s="7"/>
      <c r="H322" s="6"/>
      <c r="I322" s="7"/>
    </row>
    <row r="323" spans="1:9" s="72" customFormat="1" x14ac:dyDescent="0.25">
      <c r="A323" s="140"/>
      <c r="C323" s="141"/>
      <c r="D323" s="140"/>
      <c r="F323" s="140"/>
      <c r="G323" s="7"/>
      <c r="H323" s="6"/>
      <c r="I323" s="7"/>
    </row>
    <row r="324" spans="1:9" s="72" customFormat="1" x14ac:dyDescent="0.25">
      <c r="A324" s="140"/>
      <c r="C324" s="141"/>
      <c r="D324" s="140"/>
      <c r="F324" s="140"/>
      <c r="G324" s="7"/>
      <c r="H324" s="6"/>
      <c r="I324" s="7"/>
    </row>
    <row r="325" spans="1:9" s="72" customFormat="1" x14ac:dyDescent="0.25">
      <c r="A325" s="140"/>
      <c r="C325" s="141"/>
      <c r="D325" s="140"/>
      <c r="F325" s="140"/>
      <c r="G325" s="7"/>
      <c r="H325" s="6"/>
      <c r="I325" s="7"/>
    </row>
    <row r="326" spans="1:9" s="72" customFormat="1" x14ac:dyDescent="0.25">
      <c r="A326" s="140"/>
      <c r="C326" s="141"/>
      <c r="D326" s="140"/>
      <c r="F326" s="140"/>
      <c r="G326" s="7"/>
      <c r="H326" s="6"/>
      <c r="I326" s="7"/>
    </row>
    <row r="327" spans="1:9" s="72" customFormat="1" x14ac:dyDescent="0.25">
      <c r="A327" s="140"/>
      <c r="C327" s="141"/>
      <c r="D327" s="140"/>
      <c r="F327" s="140"/>
      <c r="G327" s="7"/>
      <c r="H327" s="6"/>
      <c r="I327" s="7"/>
    </row>
    <row r="328" spans="1:9" s="72" customFormat="1" x14ac:dyDescent="0.25">
      <c r="A328" s="140"/>
      <c r="C328" s="141"/>
      <c r="D328" s="140"/>
      <c r="F328" s="140"/>
      <c r="G328" s="7"/>
      <c r="H328" s="6"/>
      <c r="I328" s="7"/>
    </row>
    <row r="329" spans="1:9" s="72" customFormat="1" x14ac:dyDescent="0.25">
      <c r="A329" s="140"/>
      <c r="C329" s="141"/>
      <c r="D329" s="140"/>
      <c r="F329" s="140"/>
      <c r="G329" s="7"/>
      <c r="H329" s="6"/>
      <c r="I329" s="7"/>
    </row>
    <row r="330" spans="1:9" s="72" customFormat="1" x14ac:dyDescent="0.25">
      <c r="A330" s="140"/>
      <c r="C330" s="141"/>
      <c r="D330" s="140"/>
      <c r="F330" s="140"/>
      <c r="G330" s="7"/>
      <c r="H330" s="6"/>
      <c r="I330" s="7"/>
    </row>
    <row r="331" spans="1:9" s="72" customFormat="1" x14ac:dyDescent="0.25">
      <c r="A331" s="140"/>
      <c r="C331" s="141"/>
      <c r="D331" s="140"/>
      <c r="F331" s="140"/>
      <c r="G331" s="7"/>
      <c r="H331" s="6"/>
      <c r="I331" s="7"/>
    </row>
    <row r="332" spans="1:9" s="72" customFormat="1" x14ac:dyDescent="0.25">
      <c r="A332" s="140"/>
      <c r="C332" s="141"/>
      <c r="D332" s="140"/>
      <c r="F332" s="140"/>
      <c r="G332" s="7"/>
      <c r="H332" s="6"/>
      <c r="I332" s="7"/>
    </row>
    <row r="333" spans="1:9" s="72" customFormat="1" x14ac:dyDescent="0.25">
      <c r="A333" s="140"/>
      <c r="C333" s="141"/>
      <c r="D333" s="140"/>
      <c r="F333" s="140"/>
      <c r="G333" s="7"/>
      <c r="H333" s="6"/>
      <c r="I333" s="7"/>
    </row>
    <row r="334" spans="1:9" s="72" customFormat="1" x14ac:dyDescent="0.25">
      <c r="A334" s="140"/>
      <c r="C334" s="141"/>
      <c r="D334" s="140"/>
      <c r="F334" s="140"/>
      <c r="G334" s="7"/>
      <c r="H334" s="6"/>
      <c r="I334" s="7"/>
    </row>
    <row r="335" spans="1:9" s="72" customFormat="1" x14ac:dyDescent="0.25">
      <c r="A335" s="140"/>
      <c r="C335" s="141"/>
      <c r="D335" s="140"/>
      <c r="F335" s="140"/>
      <c r="G335" s="7"/>
      <c r="H335" s="6"/>
      <c r="I335" s="7"/>
    </row>
    <row r="336" spans="1:9" s="72" customFormat="1" x14ac:dyDescent="0.25">
      <c r="A336" s="140"/>
      <c r="C336" s="141"/>
      <c r="D336" s="140"/>
      <c r="F336" s="140"/>
      <c r="G336" s="7"/>
      <c r="H336" s="6"/>
      <c r="I336" s="7"/>
    </row>
    <row r="337" spans="1:9" s="72" customFormat="1" x14ac:dyDescent="0.25">
      <c r="A337" s="140"/>
      <c r="C337" s="141"/>
      <c r="D337" s="140"/>
      <c r="F337" s="140"/>
      <c r="G337" s="7"/>
      <c r="H337" s="6"/>
      <c r="I337" s="7"/>
    </row>
    <row r="338" spans="1:9" s="72" customFormat="1" x14ac:dyDescent="0.25">
      <c r="A338" s="140"/>
      <c r="C338" s="141"/>
      <c r="D338" s="140"/>
      <c r="F338" s="140"/>
      <c r="G338" s="7"/>
      <c r="H338" s="6"/>
      <c r="I338" s="7"/>
    </row>
    <row r="339" spans="1:9" s="72" customFormat="1" x14ac:dyDescent="0.25">
      <c r="A339" s="140"/>
      <c r="C339" s="141"/>
      <c r="D339" s="140"/>
      <c r="F339" s="140"/>
      <c r="G339" s="7"/>
      <c r="H339" s="6"/>
      <c r="I339" s="7"/>
    </row>
    <row r="340" spans="1:9" s="72" customFormat="1" x14ac:dyDescent="0.25">
      <c r="A340" s="140"/>
      <c r="C340" s="141"/>
      <c r="D340" s="140"/>
      <c r="F340" s="140"/>
      <c r="G340" s="7"/>
      <c r="H340" s="6"/>
      <c r="I340" s="7"/>
    </row>
    <row r="341" spans="1:9" s="72" customFormat="1" x14ac:dyDescent="0.25">
      <c r="A341" s="140"/>
      <c r="C341" s="141"/>
      <c r="D341" s="140"/>
      <c r="F341" s="140"/>
      <c r="G341" s="7"/>
      <c r="H341" s="6"/>
      <c r="I341" s="7"/>
    </row>
    <row r="342" spans="1:9" s="72" customFormat="1" x14ac:dyDescent="0.25">
      <c r="A342" s="140"/>
      <c r="C342" s="141"/>
      <c r="D342" s="140"/>
      <c r="F342" s="140"/>
      <c r="G342" s="7"/>
      <c r="H342" s="6"/>
      <c r="I342" s="7"/>
    </row>
    <row r="343" spans="1:9" s="72" customFormat="1" x14ac:dyDescent="0.25">
      <c r="A343" s="140"/>
      <c r="C343" s="141"/>
      <c r="D343" s="140"/>
      <c r="F343" s="140"/>
      <c r="G343" s="7"/>
      <c r="H343" s="6"/>
      <c r="I343" s="7"/>
    </row>
    <row r="344" spans="1:9" s="72" customFormat="1" x14ac:dyDescent="0.25">
      <c r="A344" s="140"/>
      <c r="C344" s="141"/>
      <c r="D344" s="140"/>
      <c r="F344" s="140"/>
      <c r="G344" s="7"/>
      <c r="H344" s="6"/>
      <c r="I344" s="7"/>
    </row>
    <row r="345" spans="1:9" s="72" customFormat="1" x14ac:dyDescent="0.25">
      <c r="A345" s="140"/>
      <c r="C345" s="141"/>
      <c r="D345" s="140"/>
      <c r="F345" s="140"/>
      <c r="G345" s="7"/>
      <c r="H345" s="6"/>
      <c r="I345" s="7"/>
    </row>
    <row r="346" spans="1:9" s="72" customFormat="1" x14ac:dyDescent="0.25">
      <c r="A346" s="140"/>
      <c r="C346" s="141"/>
      <c r="D346" s="140"/>
      <c r="F346" s="140"/>
      <c r="G346" s="7"/>
      <c r="H346" s="6"/>
      <c r="I346" s="7"/>
    </row>
    <row r="347" spans="1:9" s="72" customFormat="1" x14ac:dyDescent="0.25">
      <c r="A347" s="140"/>
      <c r="C347" s="141"/>
      <c r="D347" s="140"/>
      <c r="F347" s="140"/>
      <c r="G347" s="7"/>
      <c r="H347" s="6"/>
      <c r="I347" s="7"/>
    </row>
    <row r="348" spans="1:9" s="72" customFormat="1" x14ac:dyDescent="0.25">
      <c r="A348" s="140"/>
      <c r="C348" s="141"/>
      <c r="D348" s="140"/>
      <c r="F348" s="140"/>
      <c r="G348" s="7"/>
      <c r="H348" s="6"/>
      <c r="I348" s="7"/>
    </row>
    <row r="349" spans="1:9" s="72" customFormat="1" x14ac:dyDescent="0.25">
      <c r="A349" s="140"/>
      <c r="C349" s="141"/>
      <c r="D349" s="140"/>
      <c r="F349" s="140"/>
      <c r="G349" s="7"/>
      <c r="H349" s="6"/>
      <c r="I349" s="7"/>
    </row>
    <row r="350" spans="1:9" s="72" customFormat="1" x14ac:dyDescent="0.25">
      <c r="A350" s="140"/>
      <c r="C350" s="141"/>
      <c r="D350" s="140"/>
      <c r="F350" s="140"/>
      <c r="G350" s="7"/>
      <c r="H350" s="6"/>
      <c r="I350" s="7"/>
    </row>
    <row r="351" spans="1:9" s="72" customFormat="1" x14ac:dyDescent="0.25">
      <c r="A351" s="140"/>
      <c r="C351" s="141"/>
      <c r="D351" s="140"/>
      <c r="F351" s="140"/>
      <c r="G351" s="7"/>
      <c r="H351" s="6"/>
      <c r="I351" s="7"/>
    </row>
    <row r="352" spans="1:9" s="72" customFormat="1" x14ac:dyDescent="0.25">
      <c r="A352" s="140"/>
      <c r="C352" s="141"/>
      <c r="D352" s="140"/>
      <c r="F352" s="140"/>
      <c r="G352" s="7"/>
      <c r="H352" s="6"/>
      <c r="I352" s="7"/>
    </row>
    <row r="353" spans="1:9" s="72" customFormat="1" x14ac:dyDescent="0.25">
      <c r="A353" s="140"/>
      <c r="C353" s="141"/>
      <c r="D353" s="140"/>
      <c r="F353" s="140"/>
      <c r="G353" s="7"/>
      <c r="H353" s="6"/>
      <c r="I353" s="7"/>
    </row>
    <row r="354" spans="1:9" s="72" customFormat="1" x14ac:dyDescent="0.25">
      <c r="A354" s="140"/>
      <c r="C354" s="141"/>
      <c r="D354" s="140"/>
      <c r="F354" s="140"/>
      <c r="G354" s="7"/>
      <c r="H354" s="6"/>
      <c r="I354" s="7"/>
    </row>
    <row r="355" spans="1:9" s="72" customFormat="1" x14ac:dyDescent="0.25">
      <c r="A355" s="140"/>
      <c r="C355" s="141"/>
      <c r="D355" s="140"/>
      <c r="F355" s="140"/>
      <c r="G355" s="7"/>
      <c r="H355" s="6"/>
      <c r="I355" s="7"/>
    </row>
    <row r="356" spans="1:9" s="72" customFormat="1" x14ac:dyDescent="0.25">
      <c r="A356" s="140"/>
      <c r="C356" s="141"/>
      <c r="D356" s="140"/>
      <c r="F356" s="140"/>
      <c r="G356" s="7"/>
      <c r="H356" s="6"/>
      <c r="I356" s="7"/>
    </row>
    <row r="357" spans="1:9" s="72" customFormat="1" x14ac:dyDescent="0.25">
      <c r="A357" s="140"/>
      <c r="C357" s="141"/>
      <c r="D357" s="140"/>
      <c r="F357" s="140"/>
      <c r="G357" s="7"/>
      <c r="H357" s="6"/>
      <c r="I357" s="7"/>
    </row>
    <row r="358" spans="1:9" s="72" customFormat="1" x14ac:dyDescent="0.25">
      <c r="A358" s="140"/>
      <c r="C358" s="141"/>
      <c r="D358" s="140"/>
      <c r="F358" s="140"/>
      <c r="G358" s="7"/>
      <c r="H358" s="6"/>
      <c r="I358" s="7"/>
    </row>
    <row r="359" spans="1:9" s="72" customFormat="1" x14ac:dyDescent="0.25">
      <c r="A359" s="140"/>
      <c r="C359" s="141"/>
      <c r="D359" s="140"/>
      <c r="F359" s="140"/>
      <c r="G359" s="7"/>
      <c r="H359" s="6"/>
      <c r="I359" s="7"/>
    </row>
    <row r="360" spans="1:9" s="72" customFormat="1" x14ac:dyDescent="0.25">
      <c r="A360" s="140"/>
      <c r="C360" s="141"/>
      <c r="D360" s="140"/>
      <c r="F360" s="140"/>
      <c r="G360" s="7"/>
      <c r="H360" s="6"/>
      <c r="I360" s="7"/>
    </row>
    <row r="361" spans="1:9" s="72" customFormat="1" x14ac:dyDescent="0.25">
      <c r="A361" s="140"/>
      <c r="C361" s="141"/>
      <c r="D361" s="140"/>
      <c r="F361" s="140"/>
      <c r="G361" s="7"/>
      <c r="H361" s="6"/>
      <c r="I361" s="7"/>
    </row>
    <row r="362" spans="1:9" s="72" customFormat="1" ht="35.25" customHeight="1" x14ac:dyDescent="0.25">
      <c r="A362" s="140"/>
      <c r="C362" s="141"/>
      <c r="D362" s="140"/>
      <c r="F362" s="140"/>
      <c r="G362" s="7"/>
      <c r="H362" s="6"/>
      <c r="I362" s="7"/>
    </row>
    <row r="363" spans="1:9" s="72" customFormat="1" x14ac:dyDescent="0.25">
      <c r="A363" s="140"/>
      <c r="C363" s="141"/>
      <c r="D363" s="140"/>
      <c r="F363" s="140"/>
      <c r="G363" s="7"/>
      <c r="H363" s="6"/>
      <c r="I363" s="7"/>
    </row>
    <row r="364" spans="1:9" x14ac:dyDescent="0.25">
      <c r="A364" s="140"/>
      <c r="B364" s="72"/>
      <c r="C364" s="141"/>
      <c r="D364" s="140"/>
      <c r="E364" s="72"/>
      <c r="F364" s="140"/>
      <c r="G364" s="7"/>
      <c r="H364" s="6"/>
      <c r="I364" s="7"/>
    </row>
    <row r="365" spans="1:9" x14ac:dyDescent="0.25">
      <c r="A365" s="140"/>
      <c r="B365" s="72"/>
      <c r="C365" s="141"/>
      <c r="D365" s="140"/>
      <c r="E365" s="72"/>
      <c r="F365" s="140"/>
      <c r="G365" s="7"/>
      <c r="H365" s="6"/>
      <c r="I365" s="7"/>
    </row>
    <row r="366" spans="1:9" x14ac:dyDescent="0.25">
      <c r="A366" s="140"/>
      <c r="B366" s="72"/>
      <c r="C366" s="141"/>
      <c r="D366" s="140"/>
      <c r="E366" s="72"/>
      <c r="F366" s="140"/>
      <c r="G366" s="7"/>
      <c r="H366" s="6"/>
      <c r="I366" s="7"/>
    </row>
    <row r="367" spans="1:9" x14ac:dyDescent="0.25">
      <c r="H367" s="149"/>
      <c r="I367" s="150"/>
    </row>
  </sheetData>
  <mergeCells count="50">
    <mergeCell ref="E16:G16"/>
    <mergeCell ref="A1:I1"/>
    <mergeCell ref="A2:I2"/>
    <mergeCell ref="A3:I3"/>
    <mergeCell ref="C7:G7"/>
    <mergeCell ref="E9:H9"/>
    <mergeCell ref="E12:G12"/>
    <mergeCell ref="E124:G124"/>
    <mergeCell ref="A29:H29"/>
    <mergeCell ref="A30:H30"/>
    <mergeCell ref="C31:G31"/>
    <mergeCell ref="E33:G33"/>
    <mergeCell ref="E36:G36"/>
    <mergeCell ref="A40:H40"/>
    <mergeCell ref="E42:G42"/>
    <mergeCell ref="E43:I43"/>
    <mergeCell ref="E46:I46"/>
    <mergeCell ref="A112:H112"/>
    <mergeCell ref="E114:G114"/>
    <mergeCell ref="E187:G187"/>
    <mergeCell ref="A130:H130"/>
    <mergeCell ref="E132:G132"/>
    <mergeCell ref="A145:H145"/>
    <mergeCell ref="E147:G147"/>
    <mergeCell ref="E150:G150"/>
    <mergeCell ref="E157:G157"/>
    <mergeCell ref="J158:M166"/>
    <mergeCell ref="E170:G170"/>
    <mergeCell ref="E179:G179"/>
    <mergeCell ref="A182:H182"/>
    <mergeCell ref="E184:G184"/>
    <mergeCell ref="A255:H255"/>
    <mergeCell ref="E194:G194"/>
    <mergeCell ref="E197:G197"/>
    <mergeCell ref="A210:H210"/>
    <mergeCell ref="E212:G212"/>
    <mergeCell ref="E215:G215"/>
    <mergeCell ref="E218:G218"/>
    <mergeCell ref="E232:G232"/>
    <mergeCell ref="A235:H235"/>
    <mergeCell ref="A236:H236"/>
    <mergeCell ref="C237:G237"/>
    <mergeCell ref="E239:G239"/>
    <mergeCell ref="B266:E266"/>
    <mergeCell ref="A256:H256"/>
    <mergeCell ref="A257:H257"/>
    <mergeCell ref="A258:H258"/>
    <mergeCell ref="A261:I261"/>
    <mergeCell ref="A262:I262"/>
    <mergeCell ref="A263:I263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&amp;CKosztorys ofertowy</oddHeader>
  </headerFooter>
  <rowBreaks count="2" manualBreakCount="2">
    <brk id="112" max="8" man="1"/>
    <brk id="18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KOSZTORYS OFERTOWY </vt:lpstr>
      <vt:lpstr>'KOSZTORYS OFERTOWY 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Stefanik</dc:creator>
  <cp:lastModifiedBy>Piotr Stefanik</cp:lastModifiedBy>
  <dcterms:created xsi:type="dcterms:W3CDTF">2021-07-06T13:26:51Z</dcterms:created>
  <dcterms:modified xsi:type="dcterms:W3CDTF">2021-07-06T13:32:29Z</dcterms:modified>
</cp:coreProperties>
</file>