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vfs01\WSPOLNE\ZAMOWIENIA\Paweł Kowal\Krajowe PZP\2025\6 N4.361.42.2025 Od. naw. DW Nr 543 Milesz Lembarg\SWZ z zał. - Podpisane\Publikacja\Wyjaśnienia\Wyjaśnienia z zał\"/>
    </mc:Choice>
  </mc:AlternateContent>
  <xr:revisionPtr revIDLastSave="0" documentId="13_ncr:1_{128E9B73-8870-44BE-A8E2-36092611601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ałość" sheetId="6" r:id="rId1"/>
  </sheets>
  <definedNames>
    <definedName name="_xlnm._FilterDatabase" localSheetId="0" hidden="1">całość!$A$7:$O$7</definedName>
    <definedName name="_xlnm.Print_Area" localSheetId="0">całość!$A$3:$G$93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5" i="6" l="1"/>
  <c r="G84" i="6"/>
  <c r="G83" i="6"/>
  <c r="G82" i="6"/>
  <c r="G81" i="6"/>
  <c r="G80" i="6"/>
  <c r="G79" i="6"/>
  <c r="G78" i="6"/>
  <c r="G77" i="6"/>
  <c r="G76" i="6"/>
  <c r="G75" i="6"/>
  <c r="G74" i="6"/>
  <c r="G72" i="6"/>
  <c r="G71" i="6"/>
  <c r="G69" i="6"/>
  <c r="G68" i="6"/>
  <c r="G67" i="6"/>
  <c r="G62" i="6"/>
  <c r="G61" i="6"/>
  <c r="G60" i="6"/>
  <c r="G58" i="6"/>
  <c r="G57" i="6"/>
  <c r="G55" i="6"/>
  <c r="G54" i="6"/>
  <c r="G53" i="6"/>
  <c r="G51" i="6"/>
  <c r="G50" i="6"/>
  <c r="G43" i="6"/>
  <c r="G41" i="6"/>
  <c r="G40" i="6"/>
  <c r="G39" i="6"/>
  <c r="G38" i="6"/>
  <c r="G37" i="6"/>
  <c r="G36" i="6"/>
  <c r="G35" i="6"/>
  <c r="G30" i="6"/>
  <c r="G29" i="6"/>
  <c r="G28" i="6"/>
  <c r="G27" i="6"/>
  <c r="G26" i="6"/>
  <c r="G25" i="6"/>
  <c r="G24" i="6"/>
  <c r="G23" i="6"/>
  <c r="G22" i="6"/>
  <c r="G10" i="6"/>
  <c r="G11" i="6"/>
  <c r="G12" i="6"/>
  <c r="G13" i="6"/>
  <c r="G16" i="6"/>
  <c r="G19" i="6"/>
  <c r="G20" i="6"/>
  <c r="G9" i="6"/>
  <c r="E27" i="6"/>
  <c r="E26" i="6"/>
  <c r="E32" i="6"/>
  <c r="G32" i="6" s="1"/>
  <c r="E70" i="6"/>
  <c r="G70" i="6" s="1"/>
  <c r="E66" i="6"/>
  <c r="G66" i="6" s="1"/>
  <c r="E65" i="6"/>
  <c r="G65" i="6" s="1"/>
  <c r="E64" i="6"/>
  <c r="G64" i="6" s="1"/>
  <c r="E33" i="6"/>
  <c r="G33" i="6" s="1"/>
  <c r="E59" i="6"/>
  <c r="G59" i="6" s="1"/>
  <c r="E56" i="6"/>
  <c r="G56" i="6" s="1"/>
  <c r="E52" i="6"/>
  <c r="G52" i="6" s="1"/>
  <c r="E49" i="6"/>
  <c r="G49" i="6" s="1"/>
  <c r="E48" i="6"/>
  <c r="G48" i="6" s="1"/>
  <c r="E42" i="6"/>
  <c r="G42" i="6" s="1"/>
  <c r="E31" i="6"/>
  <c r="G31" i="6" s="1"/>
  <c r="E47" i="6"/>
  <c r="G47" i="6" s="1"/>
  <c r="E46" i="6"/>
  <c r="G46" i="6" s="1"/>
  <c r="E45" i="6"/>
  <c r="G45" i="6" s="1"/>
  <c r="E15" i="6"/>
  <c r="G15" i="6" s="1"/>
  <c r="E18" i="6"/>
  <c r="G18" i="6" s="1"/>
  <c r="E17" i="6"/>
  <c r="G17" i="6" s="1"/>
  <c r="E14" i="6"/>
  <c r="G14" i="6" s="1"/>
  <c r="G86" i="6" l="1"/>
  <c r="F88" i="6" s="1"/>
  <c r="G88" i="6" s="1"/>
  <c r="F90" i="6" s="1"/>
  <c r="F91" i="6" s="1"/>
  <c r="F92" i="6" s="1"/>
</calcChain>
</file>

<file path=xl/sharedStrings.xml><?xml version="1.0" encoding="utf-8"?>
<sst xmlns="http://schemas.openxmlformats.org/spreadsheetml/2006/main" count="323" uniqueCount="222">
  <si>
    <t>Lp.</t>
  </si>
  <si>
    <t>Podstawa</t>
  </si>
  <si>
    <t>Opis</t>
  </si>
  <si>
    <t>Ilość</t>
  </si>
  <si>
    <t>Cena jedn.</t>
  </si>
  <si>
    <t>Wartość</t>
  </si>
  <si>
    <t>Roboty pomiarowe przy liniowych robotach ziemnych wraz z inwentaryzacją powykonawczą</t>
  </si>
  <si>
    <t>km</t>
  </si>
  <si>
    <t>m2</t>
  </si>
  <si>
    <t>Razem netto</t>
  </si>
  <si>
    <t>Podatek VAT 23%</t>
  </si>
  <si>
    <t>Razem brutto</t>
  </si>
  <si>
    <t>Nazwa zadania:</t>
  </si>
  <si>
    <t>WYCENA</t>
  </si>
  <si>
    <t>D-01.01.01</t>
  </si>
  <si>
    <t>D-05.03.11</t>
  </si>
  <si>
    <t>D-04.01.01</t>
  </si>
  <si>
    <t>D-04.04.04</t>
  </si>
  <si>
    <t>D-05.03.05b</t>
  </si>
  <si>
    <t>Mg</t>
  </si>
  <si>
    <t>D-05.03.13a</t>
  </si>
  <si>
    <t>D-04.03.01</t>
  </si>
  <si>
    <t>D-06.04.01</t>
  </si>
  <si>
    <t>mb</t>
  </si>
  <si>
    <t>Słownie:</t>
  </si>
  <si>
    <t>ROBOTY PRZYGOTOWAWCZE I ROZBIÓRKOWE</t>
  </si>
  <si>
    <t>szt</t>
  </si>
  <si>
    <t>D-07.02.02</t>
  </si>
  <si>
    <t xml:space="preserve">NAWIERZCHNIE </t>
  </si>
  <si>
    <t>D-06.03.01</t>
  </si>
  <si>
    <t xml:space="preserve">Tabela przedmiaru robót </t>
  </si>
  <si>
    <t>Jedn. obm.</t>
  </si>
  <si>
    <t>kpl</t>
  </si>
  <si>
    <t>Wykonanie oznakowania poziomego grubowarstwowego chemoutwardzalnego - gładkie - linie segregacyjne</t>
  </si>
  <si>
    <t>D-05.03.05a</t>
  </si>
  <si>
    <t>Wykonanie ścinki poboczy głębokość średnio 10 cm i szerokości 50 cm</t>
  </si>
  <si>
    <t>ROBOTY NIEPRZEWIDZIANE</t>
  </si>
  <si>
    <t>D-05.03.23</t>
  </si>
  <si>
    <t>D-03.01.03</t>
  </si>
  <si>
    <t>D-06.02.01</t>
  </si>
  <si>
    <t>D-07.01.01</t>
  </si>
  <si>
    <t>D.07.02.01</t>
  </si>
  <si>
    <t>Odtworzenie i wyprofilowanie rowu odwadniającego</t>
  </si>
  <si>
    <t>D-08.01.01b</t>
  </si>
  <si>
    <t>D-04.02.02</t>
  </si>
  <si>
    <t>Remont przepustów średnicy 40 cm pod zjazdami (długość przepustu średnio 8 m) na podsypce z pospółki</t>
  </si>
  <si>
    <t>D-07.05.01</t>
  </si>
  <si>
    <t>I.</t>
  </si>
  <si>
    <t>II.</t>
  </si>
  <si>
    <t>IV.</t>
  </si>
  <si>
    <t>Podbudowa zasadnicza z mieszanki kruszyw łamanych  0/31,5 mm o grubości po zagęszczeniu 20 cm (zjazdy)</t>
  </si>
  <si>
    <t>Wykonanie uzupełnienia poboczy materiałem ze ścinki głębokość średnio 10 cm i szerokości 50 cm</t>
  </si>
  <si>
    <t>Oczyszczenie i skropienie nawierzchni drogowej emulsją asfaltową pod warstwę ścieralną</t>
  </si>
  <si>
    <t>Oczyszczenie i skropienie nawierzchni drogowej emulsją asfaltową pod warstwę wyrównawczą</t>
  </si>
  <si>
    <t>Oczyszczenie i skropienie nawierzchni drogowej emulsją asfaltową pod warstwę wiążącą</t>
  </si>
  <si>
    <t>Wykonanie oznakowania pionowego. Przymocowanie tablic znaków drogowych do wkopanych i ustabilizowanych słupków, typ T</t>
  </si>
  <si>
    <t>Wzmocnienie poboczy kruszywem kamiennym (opaska) #0/31,5  gr 7 cm (górna warstwa)</t>
  </si>
  <si>
    <t>D-07.06.02</t>
  </si>
  <si>
    <t>III.</t>
  </si>
  <si>
    <r>
      <t xml:space="preserve">Nawierzchnia z mieszanek mineralno-bitumicznych grysowo-żwirowych - </t>
    </r>
    <r>
      <rPr>
        <b/>
        <sz val="11"/>
        <rFont val="Calibri"/>
        <family val="2"/>
        <charset val="238"/>
        <scheme val="minor"/>
      </rPr>
      <t>warstwa wiążąca</t>
    </r>
    <r>
      <rPr>
        <sz val="11"/>
        <rFont val="Calibri"/>
        <family val="2"/>
        <charset val="238"/>
        <scheme val="minor"/>
      </rPr>
      <t xml:space="preserve"> asfaltowa - grubość po zagęszczeniu 5 cm, AC16W  (zjazdy)</t>
    </r>
  </si>
  <si>
    <r>
      <t xml:space="preserve">Nawierzchnia z mieszanek mineralno-bitumicznych AC 11S 50/70 - </t>
    </r>
    <r>
      <rPr>
        <b/>
        <sz val="11"/>
        <rFont val="Calibri"/>
        <family val="2"/>
        <charset val="238"/>
        <scheme val="minor"/>
      </rPr>
      <t>warstwa ścieralna</t>
    </r>
    <r>
      <rPr>
        <sz val="11"/>
        <rFont val="Calibri"/>
        <family val="2"/>
        <charset val="238"/>
        <scheme val="minor"/>
      </rPr>
      <t xml:space="preserve"> - grubość po zagęszczeniu 4 cm (zjazdy)</t>
    </r>
  </si>
  <si>
    <t>D-08.03.01</t>
  </si>
  <si>
    <t>D-01.02.04</t>
  </si>
  <si>
    <t>D-01.02.01</t>
  </si>
  <si>
    <t>Usunięcie drzew przydrożnych</t>
  </si>
  <si>
    <t xml:space="preserve">Oczyszczenie przepustów drogowych </t>
  </si>
  <si>
    <t>D-04.08.01</t>
  </si>
  <si>
    <t xml:space="preserve">Odnowa nawierzchni DW Nr 543 na odc. Mileszewy/Lembarg – Wichulec
 od km 41+820 do km 46+820, dł. 5,000km </t>
  </si>
  <si>
    <t>Rozbiórka słupków prowadzących U-1a z odwozem do utylizacji</t>
  </si>
  <si>
    <t>szt.</t>
  </si>
  <si>
    <t>m3</t>
  </si>
  <si>
    <t>D-01.02.04
D-05.03.23</t>
  </si>
  <si>
    <t>D-01.02.04
D-08.01.01b</t>
  </si>
  <si>
    <t>PODBUDOWY</t>
  </si>
  <si>
    <t>Oczyszczenie i skropienie nawierzchni drogowej emulsją asfaltową w ilości 0,5 kg/m2 (zjazdy)</t>
  </si>
  <si>
    <t>Oczyszczenie i skropienie nawierzchni drogowej emulsją asfaltową w ilości 0,3 kg/m2 (zjazdy)</t>
  </si>
  <si>
    <r>
      <t xml:space="preserve">Nawierzchnia z mieszanek mineralno-bitumicznych grysowo-żwirowych - </t>
    </r>
    <r>
      <rPr>
        <b/>
        <sz val="11"/>
        <rFont val="Calibri"/>
        <family val="2"/>
        <charset val="238"/>
        <scheme val="minor"/>
      </rPr>
      <t>warstwa wiążąca</t>
    </r>
    <r>
      <rPr>
        <sz val="11"/>
        <rFont val="Calibri"/>
        <family val="2"/>
        <charset val="238"/>
        <scheme val="minor"/>
      </rPr>
      <t xml:space="preserve"> asfaltowa - grubość po zagęszczeniu 5 cm, AC16W  (jezdnia z odsadzką, skrzyżowania, parking) </t>
    </r>
  </si>
  <si>
    <r>
      <t xml:space="preserve">Warstwa </t>
    </r>
    <r>
      <rPr>
        <b/>
        <sz val="11"/>
        <rFont val="Calibri"/>
        <family val="2"/>
        <charset val="238"/>
        <scheme val="minor"/>
      </rPr>
      <t>wyrównawcza</t>
    </r>
    <r>
      <rPr>
        <sz val="11"/>
        <rFont val="Calibri"/>
        <family val="2"/>
        <charset val="238"/>
        <scheme val="minor"/>
      </rPr>
      <t xml:space="preserve"> z mieszanki mineralno-asfaltowej AC 16W w ilości 100 kg/m2, z transportem mieszanki - (jezdnia z odsadzką, skrzyżowania, parking)</t>
    </r>
  </si>
  <si>
    <r>
      <t xml:space="preserve">Nawierzchnia z mieszanek mineralno-bitumicznych SMA 8 PMB - 45/80-55 </t>
    </r>
    <r>
      <rPr>
        <b/>
        <sz val="11"/>
        <rFont val="Calibri"/>
        <family val="2"/>
        <charset val="238"/>
        <scheme val="minor"/>
      </rPr>
      <t>warstwa ścieralna</t>
    </r>
    <r>
      <rPr>
        <sz val="11"/>
        <rFont val="Calibri"/>
        <family val="2"/>
        <charset val="238"/>
        <scheme val="minor"/>
      </rPr>
      <t xml:space="preserve"> - grubość po zagęszczeniu 4 cm (jezdnia, skrzyżowania, parking)</t>
    </r>
  </si>
  <si>
    <t>ELEMENTY ULIC</t>
  </si>
  <si>
    <t>Nawierzchnia z kostki betonowej szarej, gr. 6cm na podsypce cementowo-piaskowej 1:4, gr. 5cm (chodniki, perony)</t>
  </si>
  <si>
    <t>Rozbiórka nawierzchni z masy bitumicznej (chodnik, zjazdy)</t>
  </si>
  <si>
    <t xml:space="preserve">Rozbiórka nawierzchni betonowej (zjazdy) </t>
  </si>
  <si>
    <t xml:space="preserve">Rozbiórka krawężników betonowych z odwozem do utylizacji </t>
  </si>
  <si>
    <t>Wykonanie koryta wraz z profilowaniem i zagęszczeniem podłoża gł. 38 cm (zjazdy w chodniku)</t>
  </si>
  <si>
    <t>Wykonanie koryta wraz z profilowaniem i zagęszczeniem podłoża gł. 31 cm (chodniki, perony)</t>
  </si>
  <si>
    <t>D-08.05.01</t>
  </si>
  <si>
    <t>Ściek drogowy z korytek betonowych 33x50x15cm na ławie 
z betonu C12/15 z oporem (0,11m3/mb)</t>
  </si>
  <si>
    <t>Krawężnik betonowy skośny 15x22/30cm na ławie z betonu C12/15 
z oporem (chodniki, perony)(0,07m3/mb)</t>
  </si>
  <si>
    <t>Obrzeże betonowe 8x30cm na ławie z betonu C12/15 z oporem (chodniki, perony, ściek grzebieniowy) (0,06m3/mb)</t>
  </si>
  <si>
    <t>Opornik betonowy 10x30 na ławie z betonu C12/15 z oporem (zjazdy, zabruki, ściek grzebieniowy) (0,06m3/mb)</t>
  </si>
  <si>
    <t>Krawężnik betonowy 15x30cm na ławie z betonu C12/15 
z oporem (chodniki, perony) (0,07m3/mb)</t>
  </si>
  <si>
    <t>Krawężnik betonowy najazdowy 15x22cm na ławie z betonu C12/15 z oporem (zjazdy, przejścia dla pieszych, parking, perony)(0,05m3/mb)</t>
  </si>
  <si>
    <t>Wykonanie  warstwy mrozoochronnej stabilizowanej mieszanką C1,5/2 z wytwórni, gł. średnio 10 cm (zjazdy, chodniki, perony)</t>
  </si>
  <si>
    <t>Ściek grzebieniowy 33x37x9,5cm na ławie 
z betonu C12/15 z oporem (0,20m3/mb)</t>
  </si>
  <si>
    <t>Wymiana kręgu betonowego z pokrywą (w chodniku) fi1000</t>
  </si>
  <si>
    <t>Ściek liniowy chodnikowy - kanał polimerobeton z krata żeliwną (chodnik)</t>
  </si>
  <si>
    <t>ROBOTY WYKOŃCZENIOWE</t>
  </si>
  <si>
    <t>Wykonanie koryta pod pobocze gr 15 cm i szerokości 75 cm (jezdnia, zjazdy)</t>
  </si>
  <si>
    <t>Frezowanie nawierzchni bitumicznej średnio gr. 7 cm, części materiału do wbudowania w pobocza pozostałą ilość z odwozem na plac BP2 w Brodnicy.                                                               
Szacowana ilości destruktu ok. 5004 Mg</t>
  </si>
  <si>
    <t>Wzmocnienie  poboczy materiałem Zamawiającego (opaska)                                                   gł. średnio 8 cm (dolna warstwa) ok. 1155 Mg</t>
  </si>
  <si>
    <t>D-09.01.01</t>
  </si>
  <si>
    <t>Umocnienie płytami ażurowymi 60x40x10cm (przepusty drogowe)</t>
  </si>
  <si>
    <t>Ściek skarpowy typ trapezowy 50x50/38x20/15 (0,11 m3/mb) (przepusty drogowe)</t>
  </si>
  <si>
    <t>V.</t>
  </si>
  <si>
    <t>VI.</t>
  </si>
  <si>
    <t xml:space="preserve">OZNAKOWANIE I URZĄDZENIA BEZPIECZEŃSTWA RUCHU </t>
  </si>
  <si>
    <t xml:space="preserve">Montaż słupków prowadzących U-1a 
z oznaczeniami U-1f, U-7 i U-8 </t>
  </si>
  <si>
    <t xml:space="preserve">Pogłębienie dna rowu przed i za przepustem oraz wzmocnienie skarp rowu płotkami faszynowymi </t>
  </si>
  <si>
    <t>Wycinka krzaków</t>
  </si>
  <si>
    <t>Usunięcie karpin po drzewach i krzakach</t>
  </si>
  <si>
    <t>1.</t>
  </si>
  <si>
    <t>5.</t>
  </si>
  <si>
    <t>2.</t>
  </si>
  <si>
    <t>3.</t>
  </si>
  <si>
    <t>4.</t>
  </si>
  <si>
    <t>6.</t>
  </si>
  <si>
    <t>7.</t>
  </si>
  <si>
    <t>8.</t>
  </si>
  <si>
    <t>9.</t>
  </si>
  <si>
    <t>10.</t>
  </si>
  <si>
    <t>11.</t>
  </si>
  <si>
    <t>12.</t>
  </si>
  <si>
    <t>13.</t>
  </si>
  <si>
    <t>22.</t>
  </si>
  <si>
    <t>44.</t>
  </si>
  <si>
    <t>14.</t>
  </si>
  <si>
    <t>15.</t>
  </si>
  <si>
    <t>16.</t>
  </si>
  <si>
    <t>17.</t>
  </si>
  <si>
    <t>18.</t>
  </si>
  <si>
    <t>19.</t>
  </si>
  <si>
    <t>20.</t>
  </si>
  <si>
    <t>21.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</si>
  <si>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</si>
  <si>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</si>
  <si>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</si>
  <si>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</si>
  <si>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</si>
  <si>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</si>
  <si>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</si>
  <si>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</si>
  <si>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</si>
  <si>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</si>
  <si>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</si>
  <si>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</si>
  <si>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</si>
  <si>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</si>
  <si>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</si>
  <si>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</si>
  <si>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</si>
  <si>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</si>
  <si>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</si>
  <si>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</si>
  <si>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</si>
  <si>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</si>
  <si>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</si>
  <si>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</si>
  <si>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</si>
  <si>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</si>
  <si>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</si>
  <si>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</si>
  <si>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</si>
  <si>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</si>
  <si>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</si>
  <si>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</si>
  <si>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Nawierzchnia z kostki betonowej czerwonej, gr. 8cm na podsypce cementowo-piaskowej 1:4, gr. 5cm (zjazdy)</t>
  </si>
  <si>
    <t>Ułożenie siatki zbrojeniowej z włókien szklanych 120/120kN/m 
wstępnie przesączonej asfaltem (jezdnia, skrzyżowania, parking)</t>
  </si>
  <si>
    <t>Przełożenie (regulacja betonem C12/15) krawężników najazdowych 15x22cm na parkingu (krawężniki istniejące)</t>
  </si>
  <si>
    <t>Przełożenie (regulacja podsypką cementowo-piaskową 1:4 gr. 5cm) nawierzchni parkingu z betonowej kostki brukowej (kostka istniejąca)</t>
  </si>
  <si>
    <t>Ułożenie/montaż pokrywy żelbetowej 1,50x2,50m (przepust)</t>
  </si>
  <si>
    <t>Umocnienie kamieniem polnym na zaprawie cementowej dna wlotu i wylotu (przepusty drogowe)</t>
  </si>
  <si>
    <t xml:space="preserve">Umocnienie kamieniem polnym -  ścianek czołowych (przepusty podzjazdowe) </t>
  </si>
  <si>
    <t>Humusowanie terenów płaskich w-wą ziemi urodzajnej gr. 10cm z obsianiem trawą</t>
  </si>
  <si>
    <t>Wykonanie oznakowania poziomego grubowarstwowego chemoutwardzalnego - strukturalne regularne - linie krawędziowe</t>
  </si>
  <si>
    <t>Wykonanie oznakowania pionowego. Przymocowanie tablic znaków drogowych do wkopanych i ustabilizowanych nowych słupków, typ A /średnie/ II generacji</t>
  </si>
  <si>
    <t>Wykonanie oznakowania pionowego. Przymocowanie tablic znaków drogowych do wkopanych i ustabilizowanych nowych słupków, typ B /średnie/ II generacji</t>
  </si>
  <si>
    <t>Wykonanie oznakowania pionowego. Przymocowanie tablic znaków drogowych do wkopanych i ustabilizowanych nowych słupków, typ D /średnie/ II generacji</t>
  </si>
  <si>
    <t>Wykonanie oznakowania pionowego. Przymocowanie tablic znaków drogowych do wkopanych i ustabilizowanych nowych słupków, typ E</t>
  </si>
  <si>
    <t xml:space="preserve">Montaż barier energochłonnych N2W2 </t>
  </si>
  <si>
    <t>Wykonanie oznakowania pionowego. Przymocowanie lustra drogowego fi 800 do wkopanego i ustabilizowanego nowego słupka, typ U-18a</t>
  </si>
  <si>
    <t xml:space="preserve">D-05.03.26a0 </t>
  </si>
  <si>
    <t>Umocnienie poboczy kostką kamienną 15x18cm ze spoinowaniem żywicą epoksydową (zabruk na łukach)</t>
  </si>
  <si>
    <t>D-01.01.01b</t>
  </si>
  <si>
    <t>D-06-01-01</t>
  </si>
  <si>
    <t>Podbudowa z kruszywa łamanego 0/31,5mm, gr. 10cm (chodniki, perony)</t>
  </si>
  <si>
    <t>D-08-05-01</t>
  </si>
  <si>
    <t>D-05-03-01</t>
  </si>
  <si>
    <t>Wykonanie koryta wraz z profilowaniem i zagęszczeniem podłoża gł. 39 cm (pod nawierzchnię zjazdów bitumicznych)</t>
  </si>
  <si>
    <t>D-03.02.01</t>
  </si>
  <si>
    <t>D-06.03.01
D-06.03.01b</t>
  </si>
  <si>
    <t>Rozbiórka barier drogowych energochłonnych z odwozem na plac BP2 w Brodnicy</t>
  </si>
  <si>
    <t>Demontaż istniejącego oznakowania pionowego z odwozem do bazy BP2 w Brodnicy</t>
  </si>
  <si>
    <t>Rozbiórka przepustu pod zjazdowego z rur betonowych ø600mm z odwozem 
do utylizacji</t>
  </si>
  <si>
    <t>Uszczelnienie ścianek czołowych przepustów drogowych zaprawą mostową</t>
  </si>
  <si>
    <t>Wyniesienie i stabilizacja granic pasa drogowego słupkami granicznymi typu 36a oraz znakami "PAS DROGOWY"</t>
  </si>
  <si>
    <t>kpl.</t>
  </si>
  <si>
    <t>Nawierzchnia z żółtych płyt naprowadzających - ryflowanych (przejścia dla pieszych, perony)</t>
  </si>
  <si>
    <t>Montaż balustrad stalowych U-11a "szczeblinkowe", kolor żółty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</si>
  <si>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</si>
  <si>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</si>
  <si>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</si>
  <si>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</si>
  <si>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</si>
  <si>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</si>
  <si>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</si>
  <si>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</si>
  <si>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</si>
  <si>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</si>
  <si>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</si>
  <si>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</si>
  <si>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</si>
  <si>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</si>
  <si>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</si>
  <si>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</si>
  <si>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</si>
  <si>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Roboty nieprzewidziane do 3% od pozycji 1 do 72</t>
  </si>
  <si>
    <t>Wartość robót netto od pozycji 1 do poz. 72</t>
  </si>
  <si>
    <t>KOSZTORYS  OFERTOWY ZAMIENNY z dn. 27.05.2025 r.</t>
  </si>
  <si>
    <t xml:space="preserve">                                                                                                                                                                                                                        Załącznik Nr 6 do wyj.</t>
  </si>
  <si>
    <r>
      <rPr>
        <sz val="12"/>
        <rFont val="Calibri"/>
        <family val="2"/>
        <charset val="238"/>
        <scheme val="minor"/>
      </rPr>
      <t xml:space="preserve"> ---------------------------------------------------------------------------</t>
    </r>
    <r>
      <rPr>
        <i/>
        <sz val="12"/>
        <rFont val="Calibri"/>
        <family val="2"/>
        <charset val="238"/>
        <scheme val="minor"/>
      </rPr>
      <t>(Kosztorys ofertowy oferty należy opatrzyć podpisem kwalifikowanym lub podpisem zaufanym albo podpisem osobistym, osoby uprawnionej do reprezentowania Wykonawcy)</t>
    </r>
  </si>
  <si>
    <t>Zarząd Dróg Wojewódzkich w Bydgoszczy                                                                                                                                                                                                        N4.361.42.2025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</si>
</sst>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21" x14ac:knownFonts="1"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name val="Arial"/>
      <family val="2"/>
      <charset val="238"/>
    </font>
    <font>
      <i/>
      <sz val="12"/>
      <name val="Calibri"/>
      <family val="2"/>
      <charset val="238"/>
      <scheme val="minor"/>
    </font>
    <font>
      <b/>
      <sz val="14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8" fillId="0" borderId="0" applyNumberFormat="0" applyFont="0" applyFill="0" applyBorder="0" applyAlignment="0" applyProtection="0">
      <alignment vertical="top"/>
    </xf>
  </cellStyleXfs>
  <cellXfs count="81">
    <xf numFmtId="0" fontId="0" fillId="0" borderId="0" xfId="0"/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2" fontId="0" fillId="0" borderId="0" xfId="0" applyNumberFormat="1"/>
    <xf numFmtId="0" fontId="7" fillId="0" borderId="0" xfId="0" applyFont="1"/>
    <xf numFmtId="0" fontId="4" fillId="0" borderId="0" xfId="0" applyFont="1"/>
    <xf numFmtId="1" fontId="4" fillId="0" borderId="0" xfId="0" applyNumberFormat="1" applyFont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vertical="top" wrapText="1"/>
    </xf>
    <xf numFmtId="0" fontId="10" fillId="2" borderId="1" xfId="0" applyFont="1" applyFill="1" applyBorder="1" applyAlignment="1">
      <alignment horizontal="center" vertical="center"/>
    </xf>
    <xf numFmtId="0" fontId="13" fillId="0" borderId="0" xfId="0" applyFont="1"/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top"/>
    </xf>
    <xf numFmtId="4" fontId="1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165" fontId="12" fillId="2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top"/>
    </xf>
    <xf numFmtId="4" fontId="4" fillId="0" borderId="1" xfId="0" applyNumberFormat="1" applyFont="1" applyBorder="1" applyAlignment="1" applyProtection="1">
      <alignment horizontal="center" vertical="top"/>
      <protection locked="0"/>
    </xf>
    <xf numFmtId="0" fontId="7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0" fillId="0" borderId="0" xfId="0" applyProtection="1">
      <protection locked="0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4" fontId="4" fillId="0" borderId="1" xfId="0" applyNumberFormat="1" applyFont="1" applyBorder="1" applyAlignment="1" applyProtection="1">
      <alignment horizontal="center" vertical="center"/>
      <protection locked="0"/>
    </xf>
    <xf numFmtId="4" fontId="4" fillId="3" borderId="1" xfId="0" applyNumberFormat="1" applyFont="1" applyFill="1" applyBorder="1" applyAlignment="1">
      <alignment vertical="top"/>
    </xf>
    <xf numFmtId="0" fontId="2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14" fillId="3" borderId="1" xfId="0" applyFont="1" applyFill="1" applyBorder="1" applyAlignment="1">
      <alignment horizontal="right" vertical="center"/>
    </xf>
    <xf numFmtId="4" fontId="14" fillId="3" borderId="1" xfId="0" applyNumberFormat="1" applyFont="1" applyFill="1" applyBorder="1" applyAlignment="1">
      <alignment horizontal="center" vertical="top"/>
    </xf>
    <xf numFmtId="0" fontId="14" fillId="3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right" vertical="center"/>
    </xf>
    <xf numFmtId="49" fontId="5" fillId="0" borderId="2" xfId="0" applyNumberFormat="1" applyFont="1" applyBorder="1" applyAlignment="1">
      <alignment horizontal="right" vertical="center"/>
    </xf>
    <xf numFmtId="49" fontId="5" fillId="0" borderId="3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wrapText="1"/>
    </xf>
    <xf numFmtId="0" fontId="14" fillId="3" borderId="1" xfId="0" applyFont="1" applyFill="1" applyBorder="1" applyAlignment="1" applyProtection="1">
      <alignment horizontal="right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>
      <alignment horizontal="center"/>
    </xf>
    <xf numFmtId="2" fontId="14" fillId="3" borderId="1" xfId="0" applyNumberFormat="1" applyFont="1" applyFill="1" applyBorder="1" applyAlignment="1">
      <alignment horizontal="center" vertical="top"/>
    </xf>
    <xf numFmtId="0" fontId="7" fillId="3" borderId="5" xfId="0" applyFont="1" applyFill="1" applyBorder="1" applyAlignment="1" applyProtection="1">
      <protection locked="0"/>
    </xf>
    <xf numFmtId="0" fontId="0" fillId="3" borderId="6" xfId="0" applyFill="1" applyBorder="1" applyAlignment="1"/>
    <xf numFmtId="0" fontId="0" fillId="3" borderId="7" xfId="0" applyFill="1" applyBorder="1" applyAlignment="1"/>
    <xf numFmtId="0" fontId="0" fillId="3" borderId="8" xfId="0" applyFill="1" applyBorder="1" applyAlignment="1"/>
    <xf numFmtId="0" fontId="0" fillId="3" borderId="0" xfId="0" applyFill="1" applyAlignment="1"/>
    <xf numFmtId="0" fontId="0" fillId="3" borderId="9" xfId="0" applyFill="1" applyBorder="1" applyAlignment="1"/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12" xfId="0" applyFill="1" applyBorder="1" applyAlignment="1"/>
    <xf numFmtId="0" fontId="9" fillId="5" borderId="1" xfId="1" applyNumberFormat="1" applyFont="1" applyFill="1" applyBorder="1" applyAlignment="1" applyProtection="1">
      <alignment horizontal="center" vertical="center"/>
    </xf>
    <xf numFmtId="0" fontId="20" fillId="0" borderId="1" xfId="1" applyNumberFormat="1" applyFont="1" applyFill="1" applyBorder="1" applyAlignment="1" applyProtection="1">
      <alignment vertical="center"/>
    </xf>
    <xf numFmtId="0" fontId="9" fillId="5" borderId="1" xfId="1" applyNumberFormat="1" applyFont="1" applyFill="1" applyBorder="1" applyAlignment="1" applyProtection="1">
      <alignment horizontal="right" vertical="center"/>
    </xf>
    <xf numFmtId="0" fontId="20" fillId="0" borderId="1" xfId="1" applyNumberFormat="1" applyFont="1" applyFill="1" applyBorder="1" applyAlignment="1" applyProtection="1">
      <alignment horizontal="right" vertical="center"/>
    </xf>
    <xf numFmtId="0" fontId="12" fillId="3" borderId="5" xfId="0" applyFont="1" applyFill="1" applyBorder="1" applyAlignment="1" applyProtection="1">
      <alignment horizontal="center" wrapText="1"/>
      <protection locked="0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3" borderId="0" xfId="0" applyFill="1" applyAlignment="1">
      <alignment horizontal="center" wrapText="1"/>
    </xf>
    <xf numFmtId="0" fontId="0" fillId="3" borderId="9" xfId="0" applyFill="1" applyBorder="1" applyAlignment="1">
      <alignment horizontal="center" wrapText="1"/>
    </xf>
    <xf numFmtId="0" fontId="0" fillId="3" borderId="10" xfId="0" applyFill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0" fontId="0" fillId="3" borderId="12" xfId="0" applyFill="1" applyBorder="1" applyAlignment="1">
      <alignment horizontal="center" wrapText="1"/>
    </xf>
  </cellXfs>
  <cellStyles count="2">
    <cellStyle name="Normalny" xfId="0" builtinId="0"/>
    <cellStyle name="Normalny 4" xfId="1" xr:uid="{B668FF5A-41D8-46F3-B5C4-05D8CF02D22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CCFF"/>
      <color rgb="FFEFD4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464D3-E8B4-46A2-A0CC-DACCB29C9CEA}">
  <dimension ref="A1:O106"/>
  <sheetViews>
    <sheetView tabSelected="1" zoomScale="80" zoomScaleNormal="80" zoomScaleSheetLayoutView="80" zoomScalePageLayoutView="115" workbookViewId="0">
      <selection activeCell="A92" sqref="A92:E92"/>
    </sheetView>
  </sheetViews>
  <sheetFormatPr defaultRowHeight="15.6" x14ac:dyDescent="0.3"/>
  <cols>
    <col min="1" max="1" width="9.33203125" style="5" customWidth="1"/>
    <col min="2" max="2" width="14.5546875" style="5" customWidth="1"/>
    <col min="3" max="3" width="80.109375" style="5" customWidth="1"/>
    <col min="4" max="4" width="14.5546875" style="13" customWidth="1"/>
    <col min="5" max="5" width="16.6640625" style="13" customWidth="1"/>
    <col min="6" max="6" width="15" customWidth="1"/>
    <col min="7" max="7" width="15.6640625" customWidth="1"/>
    <col min="10" max="10" width="10.6640625" customWidth="1"/>
    <col min="11" max="11" width="16.5546875" customWidth="1"/>
    <col min="12" max="12" width="19" customWidth="1"/>
  </cols>
  <sheetData>
    <row r="1" spans="1:15" ht="18" x14ac:dyDescent="0.3">
      <c r="A1" s="68" t="s">
        <v>221</v>
      </c>
      <c r="B1" s="69"/>
      <c r="C1" s="69"/>
      <c r="D1" s="69"/>
      <c r="E1" s="69"/>
      <c r="F1" s="69"/>
      <c r="G1" s="69"/>
    </row>
    <row r="2" spans="1:15" ht="18" x14ac:dyDescent="0.3">
      <c r="A2" s="70" t="s">
        <v>219</v>
      </c>
      <c r="B2" s="71"/>
      <c r="C2" s="71"/>
      <c r="D2" s="71"/>
      <c r="E2" s="71"/>
      <c r="F2" s="71"/>
      <c r="G2" s="71"/>
    </row>
    <row r="3" spans="1:15" s="1" customFormat="1" ht="30" customHeight="1" x14ac:dyDescent="0.3">
      <c r="A3" s="41" t="s">
        <v>218</v>
      </c>
      <c r="B3" s="41"/>
      <c r="C3" s="41"/>
      <c r="D3" s="41"/>
      <c r="E3" s="41"/>
      <c r="F3" s="41"/>
      <c r="G3" s="41"/>
    </row>
    <row r="4" spans="1:15" s="10" customFormat="1" ht="62.4" customHeight="1" x14ac:dyDescent="0.3">
      <c r="A4" s="19" t="s">
        <v>12</v>
      </c>
      <c r="B4" s="42" t="s">
        <v>67</v>
      </c>
      <c r="C4" s="42"/>
      <c r="D4" s="42"/>
      <c r="E4" s="42"/>
      <c r="F4" s="43" t="s">
        <v>13</v>
      </c>
      <c r="G4" s="43"/>
      <c r="I4" s="54"/>
      <c r="J4" s="54"/>
      <c r="K4" s="54"/>
      <c r="L4" s="54"/>
      <c r="M4" s="54"/>
      <c r="N4" s="54"/>
      <c r="O4" s="54"/>
    </row>
    <row r="5" spans="1:15" ht="18" x14ac:dyDescent="0.3">
      <c r="A5" s="42" t="s">
        <v>30</v>
      </c>
      <c r="B5" s="42"/>
      <c r="C5" s="42"/>
      <c r="D5" s="42"/>
      <c r="E5" s="42"/>
      <c r="F5" s="43"/>
      <c r="G5" s="43"/>
    </row>
    <row r="6" spans="1:15" ht="15.75" customHeight="1" x14ac:dyDescent="0.3">
      <c r="A6" s="49"/>
      <c r="B6" s="49"/>
      <c r="C6" s="49"/>
      <c r="D6" s="49"/>
      <c r="E6" s="49"/>
      <c r="F6" s="49"/>
      <c r="G6" s="49"/>
    </row>
    <row r="7" spans="1:15" ht="22.2" customHeight="1" x14ac:dyDescent="0.3">
      <c r="A7" s="12" t="s">
        <v>0</v>
      </c>
      <c r="B7" s="12" t="s">
        <v>1</v>
      </c>
      <c r="C7" s="12" t="s">
        <v>2</v>
      </c>
      <c r="D7" s="14" t="s">
        <v>31</v>
      </c>
      <c r="E7" s="20" t="s">
        <v>3</v>
      </c>
      <c r="F7" s="24" t="s">
        <v>4</v>
      </c>
      <c r="G7" s="24" t="s">
        <v>5</v>
      </c>
    </row>
    <row r="8" spans="1:15" s="6" customFormat="1" ht="25.95" customHeight="1" x14ac:dyDescent="0.3">
      <c r="A8" s="27" t="s">
        <v>47</v>
      </c>
      <c r="B8" s="48" t="s">
        <v>25</v>
      </c>
      <c r="C8" s="48"/>
      <c r="D8" s="48"/>
      <c r="E8" s="48"/>
      <c r="F8" s="48"/>
      <c r="G8" s="48"/>
    </row>
    <row r="9" spans="1:15" s="6" customFormat="1" ht="47.4" customHeight="1" x14ac:dyDescent="0.3">
      <c r="A9" s="16" t="s">
        <v>111</v>
      </c>
      <c r="B9" s="3" t="s">
        <v>14</v>
      </c>
      <c r="C9" s="8" t="s">
        <v>6</v>
      </c>
      <c r="D9" s="15" t="s">
        <v>7</v>
      </c>
      <c r="E9" s="21">
        <v>5</v>
      </c>
      <c r="F9" s="34">
        <v>0</v>
      </c>
      <c r="G9" s="23">
        <f>ROUND(E9*F9,2)</f>
        <v>0</v>
      </c>
    </row>
    <row r="10" spans="1:15" s="6" customFormat="1" ht="54" customHeight="1" x14ac:dyDescent="0.3">
      <c r="A10" s="16" t="s">
        <v>113</v>
      </c>
      <c r="B10" s="3" t="s">
        <v>15</v>
      </c>
      <c r="C10" s="8" t="s">
        <v>99</v>
      </c>
      <c r="D10" s="15" t="s">
        <v>8</v>
      </c>
      <c r="E10" s="17">
        <v>32490</v>
      </c>
      <c r="F10" s="34">
        <v>0</v>
      </c>
      <c r="G10" s="23">
        <f t="shared" ref="G10:G74" si="0">ROUND(E10*F10,2)</f>
        <v>0</v>
      </c>
    </row>
    <row r="11" spans="1:15" s="6" customFormat="1" ht="27" customHeight="1" x14ac:dyDescent="0.3">
      <c r="A11" s="16" t="s">
        <v>114</v>
      </c>
      <c r="B11" s="3" t="s">
        <v>63</v>
      </c>
      <c r="C11" s="8" t="s">
        <v>64</v>
      </c>
      <c r="D11" s="15" t="s">
        <v>69</v>
      </c>
      <c r="E11" s="22">
        <v>20</v>
      </c>
      <c r="F11" s="34">
        <v>0</v>
      </c>
      <c r="G11" s="23">
        <f t="shared" si="0"/>
        <v>0</v>
      </c>
    </row>
    <row r="12" spans="1:15" s="6" customFormat="1" ht="27" customHeight="1" x14ac:dyDescent="0.3">
      <c r="A12" s="16" t="s">
        <v>115</v>
      </c>
      <c r="B12" s="3" t="s">
        <v>63</v>
      </c>
      <c r="C12" s="8" t="s">
        <v>110</v>
      </c>
      <c r="D12" s="15" t="s">
        <v>69</v>
      </c>
      <c r="E12" s="22">
        <v>124</v>
      </c>
      <c r="F12" s="34">
        <v>0</v>
      </c>
      <c r="G12" s="23">
        <f t="shared" si="0"/>
        <v>0</v>
      </c>
    </row>
    <row r="13" spans="1:15" s="6" customFormat="1" ht="27" customHeight="1" x14ac:dyDescent="0.3">
      <c r="A13" s="16" t="s">
        <v>112</v>
      </c>
      <c r="B13" s="3" t="s">
        <v>63</v>
      </c>
      <c r="C13" s="8" t="s">
        <v>109</v>
      </c>
      <c r="D13" s="15" t="s">
        <v>8</v>
      </c>
      <c r="E13" s="22">
        <v>670</v>
      </c>
      <c r="F13" s="34">
        <v>0</v>
      </c>
      <c r="G13" s="23">
        <f t="shared" si="0"/>
        <v>0</v>
      </c>
    </row>
    <row r="14" spans="1:15" s="6" customFormat="1" ht="28.5" customHeight="1" x14ac:dyDescent="0.3">
      <c r="A14" s="16" t="s">
        <v>116</v>
      </c>
      <c r="B14" s="3" t="s">
        <v>62</v>
      </c>
      <c r="C14" s="9" t="s">
        <v>81</v>
      </c>
      <c r="D14" s="15" t="s">
        <v>8</v>
      </c>
      <c r="E14" s="17">
        <f>37+270+40+23.5</f>
        <v>370.5</v>
      </c>
      <c r="F14" s="34">
        <v>0</v>
      </c>
      <c r="G14" s="23">
        <f t="shared" si="0"/>
        <v>0</v>
      </c>
    </row>
    <row r="15" spans="1:15" s="6" customFormat="1" ht="29.25" customHeight="1" x14ac:dyDescent="0.3">
      <c r="A15" s="16" t="s">
        <v>117</v>
      </c>
      <c r="B15" s="3" t="s">
        <v>62</v>
      </c>
      <c r="C15" s="9" t="s">
        <v>82</v>
      </c>
      <c r="D15" s="15" t="s">
        <v>8</v>
      </c>
      <c r="E15" s="17">
        <f>44+72+53+82+27+22+19.5+42.5+71.5</f>
        <v>433.5</v>
      </c>
      <c r="F15" s="34">
        <v>0</v>
      </c>
      <c r="G15" s="23">
        <f t="shared" si="0"/>
        <v>0</v>
      </c>
    </row>
    <row r="16" spans="1:15" s="6" customFormat="1" ht="41.25" customHeight="1" x14ac:dyDescent="0.3">
      <c r="A16" s="16" t="s">
        <v>118</v>
      </c>
      <c r="B16" s="3" t="s">
        <v>62</v>
      </c>
      <c r="C16" s="9" t="s">
        <v>193</v>
      </c>
      <c r="D16" s="15" t="s">
        <v>23</v>
      </c>
      <c r="E16" s="17">
        <v>78</v>
      </c>
      <c r="F16" s="34">
        <v>0</v>
      </c>
      <c r="G16" s="23">
        <f t="shared" si="0"/>
        <v>0</v>
      </c>
    </row>
    <row r="17" spans="1:10" s="6" customFormat="1" ht="26.4" customHeight="1" x14ac:dyDescent="0.3">
      <c r="A17" s="16" t="s">
        <v>119</v>
      </c>
      <c r="B17" s="3" t="s">
        <v>62</v>
      </c>
      <c r="C17" s="9" t="s">
        <v>83</v>
      </c>
      <c r="D17" s="15" t="s">
        <v>23</v>
      </c>
      <c r="E17" s="17">
        <f>14+14+7+307</f>
        <v>342</v>
      </c>
      <c r="F17" s="34">
        <v>0</v>
      </c>
      <c r="G17" s="23">
        <f t="shared" si="0"/>
        <v>0</v>
      </c>
    </row>
    <row r="18" spans="1:10" s="6" customFormat="1" ht="36.75" customHeight="1" x14ac:dyDescent="0.3">
      <c r="A18" s="16" t="s">
        <v>120</v>
      </c>
      <c r="B18" s="3" t="s">
        <v>62</v>
      </c>
      <c r="C18" s="9" t="s">
        <v>191</v>
      </c>
      <c r="D18" s="15" t="s">
        <v>23</v>
      </c>
      <c r="E18" s="17">
        <f>38+24</f>
        <v>62</v>
      </c>
      <c r="F18" s="34">
        <v>0</v>
      </c>
      <c r="G18" s="23">
        <f t="shared" si="0"/>
        <v>0</v>
      </c>
    </row>
    <row r="19" spans="1:10" s="6" customFormat="1" ht="42" customHeight="1" x14ac:dyDescent="0.3">
      <c r="A19" s="16" t="s">
        <v>121</v>
      </c>
      <c r="B19" s="3" t="s">
        <v>62</v>
      </c>
      <c r="C19" s="8" t="s">
        <v>192</v>
      </c>
      <c r="D19" s="15" t="s">
        <v>32</v>
      </c>
      <c r="E19" s="22">
        <v>46</v>
      </c>
      <c r="F19" s="34">
        <v>0</v>
      </c>
      <c r="G19" s="23">
        <f t="shared" si="0"/>
        <v>0</v>
      </c>
      <c r="J19" s="7"/>
    </row>
    <row r="20" spans="1:10" s="6" customFormat="1" ht="32.25" customHeight="1" x14ac:dyDescent="0.3">
      <c r="A20" s="16" t="s">
        <v>122</v>
      </c>
      <c r="B20" s="3" t="s">
        <v>62</v>
      </c>
      <c r="C20" s="8" t="s">
        <v>68</v>
      </c>
      <c r="D20" s="15" t="s">
        <v>69</v>
      </c>
      <c r="E20" s="22">
        <v>40</v>
      </c>
      <c r="F20" s="34">
        <v>0</v>
      </c>
      <c r="G20" s="23">
        <f t="shared" si="0"/>
        <v>0</v>
      </c>
    </row>
    <row r="21" spans="1:10" s="6" customFormat="1" ht="32.25" customHeight="1" x14ac:dyDescent="0.3">
      <c r="A21" s="27" t="s">
        <v>48</v>
      </c>
      <c r="B21" s="48" t="s">
        <v>73</v>
      </c>
      <c r="C21" s="48"/>
      <c r="D21" s="48"/>
      <c r="E21" s="48"/>
      <c r="F21" s="48"/>
      <c r="G21" s="48"/>
    </row>
    <row r="22" spans="1:10" s="6" customFormat="1" ht="32.25" customHeight="1" x14ac:dyDescent="0.3">
      <c r="A22" s="16" t="s">
        <v>123</v>
      </c>
      <c r="B22" s="3" t="s">
        <v>21</v>
      </c>
      <c r="C22" s="8" t="s">
        <v>53</v>
      </c>
      <c r="D22" s="15" t="s">
        <v>8</v>
      </c>
      <c r="E22" s="17">
        <v>32490</v>
      </c>
      <c r="F22" s="38">
        <v>0</v>
      </c>
      <c r="G22" s="23">
        <f t="shared" si="0"/>
        <v>0</v>
      </c>
    </row>
    <row r="23" spans="1:10" s="6" customFormat="1" ht="32.25" customHeight="1" x14ac:dyDescent="0.3">
      <c r="A23" s="16" t="s">
        <v>126</v>
      </c>
      <c r="B23" s="3" t="s">
        <v>21</v>
      </c>
      <c r="C23" s="8" t="s">
        <v>54</v>
      </c>
      <c r="D23" s="15" t="s">
        <v>8</v>
      </c>
      <c r="E23" s="17">
        <v>31990</v>
      </c>
      <c r="F23" s="38">
        <v>0</v>
      </c>
      <c r="G23" s="23">
        <f t="shared" si="0"/>
        <v>0</v>
      </c>
    </row>
    <row r="24" spans="1:10" s="6" customFormat="1" ht="32.25" customHeight="1" x14ac:dyDescent="0.3">
      <c r="A24" s="16" t="s">
        <v>127</v>
      </c>
      <c r="B24" s="3" t="s">
        <v>21</v>
      </c>
      <c r="C24" s="8" t="s">
        <v>52</v>
      </c>
      <c r="D24" s="15" t="s">
        <v>8</v>
      </c>
      <c r="E24" s="17">
        <v>31490</v>
      </c>
      <c r="F24" s="38">
        <v>0</v>
      </c>
      <c r="G24" s="23">
        <f t="shared" si="0"/>
        <v>0</v>
      </c>
    </row>
    <row r="25" spans="1:10" s="6" customFormat="1" ht="32.25" customHeight="1" x14ac:dyDescent="0.3">
      <c r="A25" s="16" t="s">
        <v>128</v>
      </c>
      <c r="B25" s="3" t="s">
        <v>16</v>
      </c>
      <c r="C25" s="2" t="s">
        <v>188</v>
      </c>
      <c r="D25" s="15" t="s">
        <v>8</v>
      </c>
      <c r="E25" s="17">
        <v>1418.9</v>
      </c>
      <c r="F25" s="38">
        <v>0</v>
      </c>
      <c r="G25" s="23">
        <f t="shared" si="0"/>
        <v>0</v>
      </c>
    </row>
    <row r="26" spans="1:10" s="6" customFormat="1" ht="32.25" customHeight="1" x14ac:dyDescent="0.3">
      <c r="A26" s="16" t="s">
        <v>129</v>
      </c>
      <c r="B26" s="3" t="s">
        <v>44</v>
      </c>
      <c r="C26" s="9" t="s">
        <v>93</v>
      </c>
      <c r="D26" s="15" t="s">
        <v>8</v>
      </c>
      <c r="E26" s="17">
        <f>1530.4+1196</f>
        <v>2726.4</v>
      </c>
      <c r="F26" s="38">
        <v>0</v>
      </c>
      <c r="G26" s="23">
        <f t="shared" si="0"/>
        <v>0</v>
      </c>
    </row>
    <row r="27" spans="1:10" s="6" customFormat="1" ht="32.25" customHeight="1" x14ac:dyDescent="0.3">
      <c r="A27" s="16" t="s">
        <v>130</v>
      </c>
      <c r="B27" s="3" t="s">
        <v>17</v>
      </c>
      <c r="C27" s="2" t="s">
        <v>50</v>
      </c>
      <c r="D27" s="15" t="s">
        <v>8</v>
      </c>
      <c r="E27" s="17">
        <f>1530.4</f>
        <v>1530.4</v>
      </c>
      <c r="F27" s="38">
        <v>0</v>
      </c>
      <c r="G27" s="23">
        <f t="shared" si="0"/>
        <v>0</v>
      </c>
    </row>
    <row r="28" spans="1:10" s="6" customFormat="1" ht="32.25" customHeight="1" x14ac:dyDescent="0.3">
      <c r="A28" s="16" t="s">
        <v>131</v>
      </c>
      <c r="B28" s="3" t="s">
        <v>21</v>
      </c>
      <c r="C28" s="2" t="s">
        <v>74</v>
      </c>
      <c r="D28" s="15" t="s">
        <v>8</v>
      </c>
      <c r="E28" s="17">
        <v>1418.9</v>
      </c>
      <c r="F28" s="38">
        <v>0</v>
      </c>
      <c r="G28" s="23">
        <f t="shared" si="0"/>
        <v>0</v>
      </c>
    </row>
    <row r="29" spans="1:10" s="6" customFormat="1" ht="32.25" customHeight="1" x14ac:dyDescent="0.3">
      <c r="A29" s="16" t="s">
        <v>132</v>
      </c>
      <c r="B29" s="3" t="s">
        <v>21</v>
      </c>
      <c r="C29" s="2" t="s">
        <v>75</v>
      </c>
      <c r="D29" s="15" t="s">
        <v>8</v>
      </c>
      <c r="E29" s="17">
        <v>1418.9</v>
      </c>
      <c r="F29" s="38">
        <v>0</v>
      </c>
      <c r="G29" s="23">
        <f t="shared" si="0"/>
        <v>0</v>
      </c>
    </row>
    <row r="30" spans="1:10" s="6" customFormat="1" ht="32.25" customHeight="1" x14ac:dyDescent="0.3">
      <c r="A30" s="16" t="s">
        <v>133</v>
      </c>
      <c r="B30" s="3" t="s">
        <v>16</v>
      </c>
      <c r="C30" s="2" t="s">
        <v>84</v>
      </c>
      <c r="D30" s="15" t="s">
        <v>8</v>
      </c>
      <c r="E30" s="17">
        <v>111.5</v>
      </c>
      <c r="F30" s="38">
        <v>0</v>
      </c>
      <c r="G30" s="23">
        <f t="shared" si="0"/>
        <v>0</v>
      </c>
    </row>
    <row r="31" spans="1:10" s="6" customFormat="1" ht="32.25" customHeight="1" x14ac:dyDescent="0.3">
      <c r="A31" s="16" t="s">
        <v>124</v>
      </c>
      <c r="B31" s="3" t="s">
        <v>16</v>
      </c>
      <c r="C31" s="2" t="s">
        <v>85</v>
      </c>
      <c r="D31" s="15" t="s">
        <v>8</v>
      </c>
      <c r="E31" s="17">
        <f>1058+138</f>
        <v>1196</v>
      </c>
      <c r="F31" s="38">
        <v>0</v>
      </c>
      <c r="G31" s="23">
        <f t="shared" si="0"/>
        <v>0</v>
      </c>
    </row>
    <row r="32" spans="1:10" s="6" customFormat="1" ht="32.25" customHeight="1" x14ac:dyDescent="0.3">
      <c r="A32" s="16" t="s">
        <v>134</v>
      </c>
      <c r="B32" s="3" t="s">
        <v>17</v>
      </c>
      <c r="C32" s="9" t="s">
        <v>185</v>
      </c>
      <c r="D32" s="15" t="s">
        <v>8</v>
      </c>
      <c r="E32" s="17">
        <f>1058+138</f>
        <v>1196</v>
      </c>
      <c r="F32" s="38">
        <v>0</v>
      </c>
      <c r="G32" s="23">
        <f t="shared" si="0"/>
        <v>0</v>
      </c>
    </row>
    <row r="33" spans="1:7" s="6" customFormat="1" ht="32.25" customHeight="1" x14ac:dyDescent="0.3">
      <c r="A33" s="16" t="s">
        <v>135</v>
      </c>
      <c r="B33" s="3" t="s">
        <v>16</v>
      </c>
      <c r="C33" s="9" t="s">
        <v>98</v>
      </c>
      <c r="D33" s="15" t="s">
        <v>8</v>
      </c>
      <c r="E33" s="17">
        <f>6150+413</f>
        <v>6563</v>
      </c>
      <c r="F33" s="38">
        <v>0</v>
      </c>
      <c r="G33" s="23">
        <f t="shared" si="0"/>
        <v>0</v>
      </c>
    </row>
    <row r="34" spans="1:7" s="6" customFormat="1" ht="24.6" customHeight="1" x14ac:dyDescent="0.3">
      <c r="A34" s="27" t="s">
        <v>58</v>
      </c>
      <c r="B34" s="48" t="s">
        <v>28</v>
      </c>
      <c r="C34" s="48"/>
      <c r="D34" s="48"/>
      <c r="E34" s="48"/>
      <c r="F34" s="48"/>
      <c r="G34" s="48"/>
    </row>
    <row r="35" spans="1:7" s="6" customFormat="1" ht="52.2" customHeight="1" x14ac:dyDescent="0.3">
      <c r="A35" s="16" t="s">
        <v>136</v>
      </c>
      <c r="B35" s="3" t="s">
        <v>66</v>
      </c>
      <c r="C35" s="8" t="s">
        <v>77</v>
      </c>
      <c r="D35" s="15" t="s">
        <v>19</v>
      </c>
      <c r="E35" s="17">
        <v>3249</v>
      </c>
      <c r="F35" s="34">
        <v>0</v>
      </c>
      <c r="G35" s="23">
        <f t="shared" si="0"/>
        <v>0</v>
      </c>
    </row>
    <row r="36" spans="1:7" s="6" customFormat="1" ht="52.2" customHeight="1" x14ac:dyDescent="0.3">
      <c r="A36" s="16" t="s">
        <v>137</v>
      </c>
      <c r="B36" s="3" t="s">
        <v>18</v>
      </c>
      <c r="C36" s="8" t="s">
        <v>76</v>
      </c>
      <c r="D36" s="15" t="s">
        <v>8</v>
      </c>
      <c r="E36" s="17">
        <v>31990</v>
      </c>
      <c r="F36" s="34">
        <v>0</v>
      </c>
      <c r="G36" s="23">
        <f t="shared" si="0"/>
        <v>0</v>
      </c>
    </row>
    <row r="37" spans="1:7" s="6" customFormat="1" ht="51" customHeight="1" x14ac:dyDescent="0.3">
      <c r="A37" s="16" t="s">
        <v>138</v>
      </c>
      <c r="B37" s="3" t="s">
        <v>20</v>
      </c>
      <c r="C37" s="8" t="s">
        <v>78</v>
      </c>
      <c r="D37" s="15" t="s">
        <v>8</v>
      </c>
      <c r="E37" s="17">
        <v>31490</v>
      </c>
      <c r="F37" s="34">
        <v>0</v>
      </c>
      <c r="G37" s="23">
        <f t="shared" si="0"/>
        <v>0</v>
      </c>
    </row>
    <row r="38" spans="1:7" s="6" customFormat="1" ht="51.75" customHeight="1" x14ac:dyDescent="0.3">
      <c r="A38" s="16" t="s">
        <v>139</v>
      </c>
      <c r="B38" s="3" t="s">
        <v>181</v>
      </c>
      <c r="C38" s="8" t="s">
        <v>167</v>
      </c>
      <c r="D38" s="15" t="s">
        <v>8</v>
      </c>
      <c r="E38" s="17">
        <v>31990</v>
      </c>
      <c r="F38" s="34">
        <v>0</v>
      </c>
      <c r="G38" s="23">
        <f t="shared" si="0"/>
        <v>0</v>
      </c>
    </row>
    <row r="39" spans="1:7" s="6" customFormat="1" ht="50.25" customHeight="1" x14ac:dyDescent="0.3">
      <c r="A39" s="16" t="s">
        <v>140</v>
      </c>
      <c r="B39" s="3" t="s">
        <v>18</v>
      </c>
      <c r="C39" s="8" t="s">
        <v>59</v>
      </c>
      <c r="D39" s="15" t="s">
        <v>8</v>
      </c>
      <c r="E39" s="17">
        <v>1418.9</v>
      </c>
      <c r="F39" s="34">
        <v>0</v>
      </c>
      <c r="G39" s="23">
        <f t="shared" si="0"/>
        <v>0</v>
      </c>
    </row>
    <row r="40" spans="1:7" s="6" customFormat="1" ht="40.5" customHeight="1" x14ac:dyDescent="0.3">
      <c r="A40" s="16" t="s">
        <v>141</v>
      </c>
      <c r="B40" s="3" t="s">
        <v>34</v>
      </c>
      <c r="C40" s="8" t="s">
        <v>60</v>
      </c>
      <c r="D40" s="15" t="s">
        <v>8</v>
      </c>
      <c r="E40" s="17">
        <v>1418.9</v>
      </c>
      <c r="F40" s="34">
        <v>0</v>
      </c>
      <c r="G40" s="23">
        <f t="shared" si="0"/>
        <v>0</v>
      </c>
    </row>
    <row r="41" spans="1:7" s="6" customFormat="1" ht="40.5" customHeight="1" x14ac:dyDescent="0.3">
      <c r="A41" s="16" t="s">
        <v>142</v>
      </c>
      <c r="B41" s="3" t="s">
        <v>37</v>
      </c>
      <c r="C41" s="28" t="s">
        <v>166</v>
      </c>
      <c r="D41" s="15" t="s">
        <v>8</v>
      </c>
      <c r="E41" s="17">
        <v>111.5</v>
      </c>
      <c r="F41" s="34">
        <v>0</v>
      </c>
      <c r="G41" s="23">
        <f t="shared" si="0"/>
        <v>0</v>
      </c>
    </row>
    <row r="42" spans="1:7" s="6" customFormat="1" ht="40.5" customHeight="1" x14ac:dyDescent="0.3">
      <c r="A42" s="16" t="s">
        <v>143</v>
      </c>
      <c r="B42" s="3" t="s">
        <v>37</v>
      </c>
      <c r="C42" s="28" t="s">
        <v>80</v>
      </c>
      <c r="D42" s="15" t="s">
        <v>8</v>
      </c>
      <c r="E42" s="17">
        <f>1058+138</f>
        <v>1196</v>
      </c>
      <c r="F42" s="34">
        <v>0</v>
      </c>
      <c r="G42" s="23">
        <f t="shared" si="0"/>
        <v>0</v>
      </c>
    </row>
    <row r="43" spans="1:7" s="6" customFormat="1" ht="39" customHeight="1" x14ac:dyDescent="0.3">
      <c r="A43" s="16" t="s">
        <v>144</v>
      </c>
      <c r="B43" s="3" t="s">
        <v>37</v>
      </c>
      <c r="C43" s="9" t="s">
        <v>197</v>
      </c>
      <c r="D43" s="15" t="s">
        <v>8</v>
      </c>
      <c r="E43" s="18">
        <v>40.799999999999997</v>
      </c>
      <c r="F43" s="34">
        <v>0</v>
      </c>
      <c r="G43" s="23">
        <f t="shared" si="0"/>
        <v>0</v>
      </c>
    </row>
    <row r="44" spans="1:7" s="6" customFormat="1" ht="31.95" customHeight="1" x14ac:dyDescent="0.3">
      <c r="A44" s="27" t="s">
        <v>49</v>
      </c>
      <c r="B44" s="50" t="s">
        <v>79</v>
      </c>
      <c r="C44" s="50"/>
      <c r="D44" s="50"/>
      <c r="E44" s="50"/>
      <c r="F44" s="50"/>
      <c r="G44" s="50"/>
    </row>
    <row r="45" spans="1:7" s="6" customFormat="1" ht="31.95" customHeight="1" x14ac:dyDescent="0.3">
      <c r="A45" s="16" t="s">
        <v>145</v>
      </c>
      <c r="B45" s="3" t="s">
        <v>43</v>
      </c>
      <c r="C45" s="9" t="s">
        <v>91</v>
      </c>
      <c r="D45" s="25" t="s">
        <v>23</v>
      </c>
      <c r="E45" s="25">
        <f>454+18+18+18+18</f>
        <v>526</v>
      </c>
      <c r="F45" s="39">
        <v>0</v>
      </c>
      <c r="G45" s="23">
        <f t="shared" si="0"/>
        <v>0</v>
      </c>
    </row>
    <row r="46" spans="1:7" s="6" customFormat="1" ht="42.75" customHeight="1" x14ac:dyDescent="0.3">
      <c r="A46" s="16" t="s">
        <v>146</v>
      </c>
      <c r="B46" s="3" t="s">
        <v>43</v>
      </c>
      <c r="C46" s="8" t="s">
        <v>92</v>
      </c>
      <c r="D46" s="15" t="s">
        <v>23</v>
      </c>
      <c r="E46" s="17">
        <f>171</f>
        <v>171</v>
      </c>
      <c r="F46" s="39">
        <v>0</v>
      </c>
      <c r="G46" s="23">
        <f t="shared" si="0"/>
        <v>0</v>
      </c>
    </row>
    <row r="47" spans="1:7" s="6" customFormat="1" ht="42" customHeight="1" x14ac:dyDescent="0.3">
      <c r="A47" s="16" t="s">
        <v>147</v>
      </c>
      <c r="B47" s="3" t="s">
        <v>43</v>
      </c>
      <c r="C47" s="9" t="s">
        <v>88</v>
      </c>
      <c r="D47" s="15" t="s">
        <v>23</v>
      </c>
      <c r="E47" s="17">
        <f>21+8</f>
        <v>29</v>
      </c>
      <c r="F47" s="39">
        <v>0</v>
      </c>
      <c r="G47" s="23">
        <f t="shared" si="0"/>
        <v>0</v>
      </c>
    </row>
    <row r="48" spans="1:7" s="6" customFormat="1" ht="31.95" customHeight="1" x14ac:dyDescent="0.3">
      <c r="A48" s="16" t="s">
        <v>148</v>
      </c>
      <c r="B48" s="3" t="s">
        <v>43</v>
      </c>
      <c r="C48" s="9" t="s">
        <v>90</v>
      </c>
      <c r="D48" s="15" t="s">
        <v>23</v>
      </c>
      <c r="E48" s="17">
        <f>65+142+112+116+39+23+82+39+282+15</f>
        <v>915</v>
      </c>
      <c r="F48" s="39">
        <v>0</v>
      </c>
      <c r="G48" s="23">
        <f t="shared" si="0"/>
        <v>0</v>
      </c>
    </row>
    <row r="49" spans="1:7" s="6" customFormat="1" ht="34.5" customHeight="1" x14ac:dyDescent="0.3">
      <c r="A49" s="16" t="s">
        <v>149</v>
      </c>
      <c r="B49" s="3" t="s">
        <v>61</v>
      </c>
      <c r="C49" s="8" t="s">
        <v>89</v>
      </c>
      <c r="D49" s="18" t="s">
        <v>23</v>
      </c>
      <c r="E49" s="18">
        <f>557+26+26+26+26+15</f>
        <v>676</v>
      </c>
      <c r="F49" s="39">
        <v>0</v>
      </c>
      <c r="G49" s="23">
        <f t="shared" si="0"/>
        <v>0</v>
      </c>
    </row>
    <row r="50" spans="1:7" s="6" customFormat="1" ht="42" customHeight="1" x14ac:dyDescent="0.3">
      <c r="A50" s="16" t="s">
        <v>150</v>
      </c>
      <c r="B50" s="3" t="s">
        <v>72</v>
      </c>
      <c r="C50" s="9" t="s">
        <v>168</v>
      </c>
      <c r="D50" s="15" t="s">
        <v>23</v>
      </c>
      <c r="E50" s="17">
        <v>44</v>
      </c>
      <c r="F50" s="39">
        <v>0</v>
      </c>
      <c r="G50" s="23">
        <f t="shared" si="0"/>
        <v>0</v>
      </c>
    </row>
    <row r="51" spans="1:7" s="6" customFormat="1" ht="38.25" customHeight="1" x14ac:dyDescent="0.3">
      <c r="A51" s="16" t="s">
        <v>151</v>
      </c>
      <c r="B51" s="3" t="s">
        <v>71</v>
      </c>
      <c r="C51" s="9" t="s">
        <v>169</v>
      </c>
      <c r="D51" s="15" t="s">
        <v>8</v>
      </c>
      <c r="E51" s="18">
        <v>88</v>
      </c>
      <c r="F51" s="39">
        <v>0</v>
      </c>
      <c r="G51" s="23">
        <f t="shared" si="0"/>
        <v>0</v>
      </c>
    </row>
    <row r="52" spans="1:7" s="6" customFormat="1" ht="39" customHeight="1" x14ac:dyDescent="0.3">
      <c r="A52" s="16" t="s">
        <v>152</v>
      </c>
      <c r="B52" s="3" t="s">
        <v>86</v>
      </c>
      <c r="C52" s="9" t="s">
        <v>87</v>
      </c>
      <c r="D52" s="15" t="s">
        <v>23</v>
      </c>
      <c r="E52" s="18">
        <f>197+16</f>
        <v>213</v>
      </c>
      <c r="F52" s="39">
        <v>0</v>
      </c>
      <c r="G52" s="23">
        <f t="shared" si="0"/>
        <v>0</v>
      </c>
    </row>
    <row r="53" spans="1:7" s="6" customFormat="1" ht="42" customHeight="1" x14ac:dyDescent="0.3">
      <c r="A53" s="16" t="s">
        <v>153</v>
      </c>
      <c r="B53" s="3" t="s">
        <v>86</v>
      </c>
      <c r="C53" s="9" t="s">
        <v>94</v>
      </c>
      <c r="D53" s="15" t="s">
        <v>23</v>
      </c>
      <c r="E53" s="18">
        <v>15</v>
      </c>
      <c r="F53" s="39">
        <v>0</v>
      </c>
      <c r="G53" s="23">
        <f t="shared" si="0"/>
        <v>0</v>
      </c>
    </row>
    <row r="54" spans="1:7" s="6" customFormat="1" ht="42" customHeight="1" x14ac:dyDescent="0.3">
      <c r="A54" s="16" t="s">
        <v>154</v>
      </c>
      <c r="B54" s="3" t="s">
        <v>187</v>
      </c>
      <c r="C54" s="9" t="s">
        <v>182</v>
      </c>
      <c r="D54" s="15" t="s">
        <v>8</v>
      </c>
      <c r="E54" s="18">
        <v>402</v>
      </c>
      <c r="F54" s="39">
        <v>0</v>
      </c>
      <c r="G54" s="23">
        <f t="shared" si="0"/>
        <v>0</v>
      </c>
    </row>
    <row r="55" spans="1:7" s="6" customFormat="1" ht="33.75" customHeight="1" x14ac:dyDescent="0.3">
      <c r="A55" s="16" t="s">
        <v>125</v>
      </c>
      <c r="B55" s="3" t="s">
        <v>39</v>
      </c>
      <c r="C55" s="9" t="s">
        <v>194</v>
      </c>
      <c r="D55" s="15" t="s">
        <v>70</v>
      </c>
      <c r="E55" s="18">
        <v>3</v>
      </c>
      <c r="F55" s="39">
        <v>0</v>
      </c>
      <c r="G55" s="23">
        <f t="shared" si="0"/>
        <v>0</v>
      </c>
    </row>
    <row r="56" spans="1:7" s="6" customFormat="1" ht="30.75" customHeight="1" x14ac:dyDescent="0.3">
      <c r="A56" s="16" t="s">
        <v>155</v>
      </c>
      <c r="B56" s="3" t="s">
        <v>184</v>
      </c>
      <c r="C56" s="9" t="s">
        <v>102</v>
      </c>
      <c r="D56" s="15" t="s">
        <v>8</v>
      </c>
      <c r="E56" s="18">
        <f>40+14+15+36</f>
        <v>105</v>
      </c>
      <c r="F56" s="39">
        <v>0</v>
      </c>
      <c r="G56" s="23">
        <f t="shared" si="0"/>
        <v>0</v>
      </c>
    </row>
    <row r="57" spans="1:7" s="6" customFormat="1" ht="41.25" customHeight="1" x14ac:dyDescent="0.3">
      <c r="A57" s="16" t="s">
        <v>156</v>
      </c>
      <c r="B57" s="3" t="s">
        <v>39</v>
      </c>
      <c r="C57" s="9" t="s">
        <v>171</v>
      </c>
      <c r="D57" s="15" t="s">
        <v>70</v>
      </c>
      <c r="E57" s="18">
        <v>6.8</v>
      </c>
      <c r="F57" s="39">
        <v>0</v>
      </c>
      <c r="G57" s="23">
        <f t="shared" si="0"/>
        <v>0</v>
      </c>
    </row>
    <row r="58" spans="1:7" s="6" customFormat="1" ht="36" customHeight="1" x14ac:dyDescent="0.3">
      <c r="A58" s="16" t="s">
        <v>157</v>
      </c>
      <c r="B58" s="3" t="s">
        <v>39</v>
      </c>
      <c r="C58" s="9" t="s">
        <v>172</v>
      </c>
      <c r="D58" s="15" t="s">
        <v>70</v>
      </c>
      <c r="E58" s="22">
        <v>14</v>
      </c>
      <c r="F58" s="39">
        <v>0</v>
      </c>
      <c r="G58" s="23">
        <f t="shared" si="0"/>
        <v>0</v>
      </c>
    </row>
    <row r="59" spans="1:7" s="6" customFormat="1" ht="30.75" customHeight="1" x14ac:dyDescent="0.3">
      <c r="A59" s="16" t="s">
        <v>158</v>
      </c>
      <c r="B59" s="3" t="s">
        <v>186</v>
      </c>
      <c r="C59" s="9" t="s">
        <v>103</v>
      </c>
      <c r="D59" s="15" t="s">
        <v>23</v>
      </c>
      <c r="E59" s="18">
        <f>9+9+3</f>
        <v>21</v>
      </c>
      <c r="F59" s="39">
        <v>0</v>
      </c>
      <c r="G59" s="23">
        <f t="shared" si="0"/>
        <v>0</v>
      </c>
    </row>
    <row r="60" spans="1:7" s="6" customFormat="1" ht="30.75" customHeight="1" x14ac:dyDescent="0.3">
      <c r="A60" s="16" t="s">
        <v>159</v>
      </c>
      <c r="B60" s="3" t="s">
        <v>189</v>
      </c>
      <c r="C60" s="29" t="s">
        <v>96</v>
      </c>
      <c r="D60" s="18" t="s">
        <v>23</v>
      </c>
      <c r="E60" s="18">
        <v>4</v>
      </c>
      <c r="F60" s="39">
        <v>0</v>
      </c>
      <c r="G60" s="23">
        <f t="shared" si="0"/>
        <v>0</v>
      </c>
    </row>
    <row r="61" spans="1:7" s="6" customFormat="1" ht="30" customHeight="1" x14ac:dyDescent="0.3">
      <c r="A61" s="16" t="s">
        <v>160</v>
      </c>
      <c r="B61" s="3" t="s">
        <v>189</v>
      </c>
      <c r="C61" s="9" t="s">
        <v>170</v>
      </c>
      <c r="D61" s="15" t="s">
        <v>69</v>
      </c>
      <c r="E61" s="18">
        <v>1</v>
      </c>
      <c r="F61" s="39">
        <v>0</v>
      </c>
      <c r="G61" s="23">
        <f t="shared" si="0"/>
        <v>0</v>
      </c>
    </row>
    <row r="62" spans="1:7" s="6" customFormat="1" ht="27.75" customHeight="1" x14ac:dyDescent="0.3">
      <c r="A62" s="16" t="s">
        <v>161</v>
      </c>
      <c r="B62" s="3" t="s">
        <v>189</v>
      </c>
      <c r="C62" s="9" t="s">
        <v>95</v>
      </c>
      <c r="D62" s="15" t="s">
        <v>69</v>
      </c>
      <c r="E62" s="18">
        <v>1</v>
      </c>
      <c r="F62" s="39">
        <v>0</v>
      </c>
      <c r="G62" s="23">
        <f t="shared" si="0"/>
        <v>0</v>
      </c>
    </row>
    <row r="63" spans="1:7" s="6" customFormat="1" ht="33.75" customHeight="1" x14ac:dyDescent="0.3">
      <c r="A63" s="27" t="s">
        <v>104</v>
      </c>
      <c r="B63" s="50" t="s">
        <v>97</v>
      </c>
      <c r="C63" s="50"/>
      <c r="D63" s="50"/>
      <c r="E63" s="50"/>
      <c r="F63" s="50"/>
      <c r="G63" s="50"/>
    </row>
    <row r="64" spans="1:7" s="6" customFormat="1" ht="40.5" customHeight="1" x14ac:dyDescent="0.3">
      <c r="A64" s="16" t="s">
        <v>162</v>
      </c>
      <c r="B64" s="3" t="s">
        <v>190</v>
      </c>
      <c r="C64" s="9" t="s">
        <v>56</v>
      </c>
      <c r="D64" s="15" t="s">
        <v>8</v>
      </c>
      <c r="E64" s="17">
        <f>6150+413</f>
        <v>6563</v>
      </c>
      <c r="F64" s="34">
        <v>0</v>
      </c>
      <c r="G64" s="23">
        <f t="shared" si="0"/>
        <v>0</v>
      </c>
    </row>
    <row r="65" spans="1:10" s="6" customFormat="1" ht="37.5" customHeight="1" x14ac:dyDescent="0.3">
      <c r="A65" s="16" t="s">
        <v>163</v>
      </c>
      <c r="B65" s="3" t="s">
        <v>190</v>
      </c>
      <c r="C65" s="9" t="s">
        <v>100</v>
      </c>
      <c r="D65" s="15" t="s">
        <v>8</v>
      </c>
      <c r="E65" s="17">
        <f>6150+413</f>
        <v>6563</v>
      </c>
      <c r="F65" s="34">
        <v>0</v>
      </c>
      <c r="G65" s="23">
        <f t="shared" si="0"/>
        <v>0</v>
      </c>
    </row>
    <row r="66" spans="1:10" s="6" customFormat="1" ht="30" customHeight="1" x14ac:dyDescent="0.3">
      <c r="A66" s="30" t="s">
        <v>164</v>
      </c>
      <c r="B66" s="3" t="s">
        <v>29</v>
      </c>
      <c r="C66" s="9" t="s">
        <v>35</v>
      </c>
      <c r="D66" s="15" t="s">
        <v>8</v>
      </c>
      <c r="E66" s="17">
        <f>4100+275</f>
        <v>4375</v>
      </c>
      <c r="F66" s="34">
        <v>0</v>
      </c>
      <c r="G66" s="23">
        <f t="shared" si="0"/>
        <v>0</v>
      </c>
    </row>
    <row r="67" spans="1:10" s="6" customFormat="1" ht="34.5" customHeight="1" x14ac:dyDescent="0.3">
      <c r="A67" s="16" t="s">
        <v>165</v>
      </c>
      <c r="B67" s="3" t="s">
        <v>29</v>
      </c>
      <c r="C67" s="9" t="s">
        <v>51</v>
      </c>
      <c r="D67" s="15" t="s">
        <v>8</v>
      </c>
      <c r="E67" s="17">
        <v>4375</v>
      </c>
      <c r="F67" s="34">
        <v>0</v>
      </c>
      <c r="G67" s="23">
        <f t="shared" si="0"/>
        <v>0</v>
      </c>
    </row>
    <row r="68" spans="1:10" s="6" customFormat="1" ht="45.75" customHeight="1" x14ac:dyDescent="0.3">
      <c r="A68" s="30">
        <v>56</v>
      </c>
      <c r="B68" s="3" t="s">
        <v>39</v>
      </c>
      <c r="C68" s="9" t="s">
        <v>45</v>
      </c>
      <c r="D68" s="15" t="s">
        <v>23</v>
      </c>
      <c r="E68" s="17">
        <v>262</v>
      </c>
      <c r="F68" s="34">
        <v>0</v>
      </c>
      <c r="G68" s="23">
        <f t="shared" si="0"/>
        <v>0</v>
      </c>
    </row>
    <row r="69" spans="1:10" s="6" customFormat="1" ht="33.75" customHeight="1" x14ac:dyDescent="0.3">
      <c r="A69" s="16" t="s">
        <v>199</v>
      </c>
      <c r="B69" s="26" t="s">
        <v>101</v>
      </c>
      <c r="C69" s="31" t="s">
        <v>173</v>
      </c>
      <c r="D69" s="18" t="s">
        <v>8</v>
      </c>
      <c r="E69" s="18">
        <v>541</v>
      </c>
      <c r="F69" s="34">
        <v>0</v>
      </c>
      <c r="G69" s="23">
        <f t="shared" si="0"/>
        <v>0</v>
      </c>
    </row>
    <row r="70" spans="1:10" s="6" customFormat="1" ht="32.25" customHeight="1" x14ac:dyDescent="0.3">
      <c r="A70" s="16" t="s">
        <v>200</v>
      </c>
      <c r="B70" s="3" t="s">
        <v>38</v>
      </c>
      <c r="C70" s="9" t="s">
        <v>65</v>
      </c>
      <c r="D70" s="15" t="s">
        <v>23</v>
      </c>
      <c r="E70" s="17">
        <f>10.5+15+9.5+20.3</f>
        <v>55.3</v>
      </c>
      <c r="F70" s="34">
        <v>0</v>
      </c>
      <c r="G70" s="23">
        <f t="shared" si="0"/>
        <v>0</v>
      </c>
    </row>
    <row r="71" spans="1:10" s="6" customFormat="1" ht="27.75" customHeight="1" x14ac:dyDescent="0.3">
      <c r="A71" s="16" t="s">
        <v>201</v>
      </c>
      <c r="B71" s="3" t="s">
        <v>22</v>
      </c>
      <c r="C71" s="9" t="s">
        <v>42</v>
      </c>
      <c r="D71" s="15" t="s">
        <v>7</v>
      </c>
      <c r="E71" s="32">
        <v>7.46</v>
      </c>
      <c r="F71" s="34">
        <v>0</v>
      </c>
      <c r="G71" s="23">
        <f t="shared" si="0"/>
        <v>0</v>
      </c>
    </row>
    <row r="72" spans="1:10" s="6" customFormat="1" ht="37.5" customHeight="1" x14ac:dyDescent="0.3">
      <c r="A72" s="16" t="s">
        <v>202</v>
      </c>
      <c r="B72" s="3" t="s">
        <v>22</v>
      </c>
      <c r="C72" s="9" t="s">
        <v>108</v>
      </c>
      <c r="D72" s="15" t="s">
        <v>23</v>
      </c>
      <c r="E72" s="17">
        <v>20</v>
      </c>
      <c r="F72" s="34">
        <v>0</v>
      </c>
      <c r="G72" s="23">
        <f t="shared" si="0"/>
        <v>0</v>
      </c>
    </row>
    <row r="73" spans="1:10" s="6" customFormat="1" ht="27.75" customHeight="1" x14ac:dyDescent="0.3">
      <c r="A73" s="27" t="s">
        <v>105</v>
      </c>
      <c r="B73" s="50" t="s">
        <v>106</v>
      </c>
      <c r="C73" s="50"/>
      <c r="D73" s="50"/>
      <c r="E73" s="50"/>
      <c r="F73" s="50"/>
      <c r="G73" s="50"/>
    </row>
    <row r="74" spans="1:10" s="6" customFormat="1" ht="33" customHeight="1" x14ac:dyDescent="0.3">
      <c r="A74" s="16" t="s">
        <v>203</v>
      </c>
      <c r="B74" s="3" t="s">
        <v>40</v>
      </c>
      <c r="C74" s="2" t="s">
        <v>33</v>
      </c>
      <c r="D74" s="15" t="s">
        <v>8</v>
      </c>
      <c r="E74" s="17">
        <v>1055.83</v>
      </c>
      <c r="F74" s="34">
        <v>0</v>
      </c>
      <c r="G74" s="23">
        <f t="shared" si="0"/>
        <v>0</v>
      </c>
      <c r="J74" s="11"/>
    </row>
    <row r="75" spans="1:10" s="6" customFormat="1" ht="33" customHeight="1" x14ac:dyDescent="0.3">
      <c r="A75" s="16" t="s">
        <v>204</v>
      </c>
      <c r="B75" s="3" t="s">
        <v>40</v>
      </c>
      <c r="C75" s="2" t="s">
        <v>174</v>
      </c>
      <c r="D75" s="15" t="s">
        <v>8</v>
      </c>
      <c r="E75" s="17">
        <v>1100.33</v>
      </c>
      <c r="F75" s="34">
        <v>0</v>
      </c>
      <c r="G75" s="23">
        <f t="shared" ref="G75:G85" si="1">ROUND(E75*F75,2)</f>
        <v>0</v>
      </c>
      <c r="J75" s="11"/>
    </row>
    <row r="76" spans="1:10" s="6" customFormat="1" ht="30" customHeight="1" x14ac:dyDescent="0.3">
      <c r="A76" s="16" t="s">
        <v>205</v>
      </c>
      <c r="B76" s="3" t="s">
        <v>27</v>
      </c>
      <c r="C76" s="8" t="s">
        <v>107</v>
      </c>
      <c r="D76" s="15" t="s">
        <v>26</v>
      </c>
      <c r="E76" s="15">
        <v>104</v>
      </c>
      <c r="F76" s="34">
        <v>0</v>
      </c>
      <c r="G76" s="23">
        <f t="shared" si="1"/>
        <v>0</v>
      </c>
      <c r="J76" s="11"/>
    </row>
    <row r="77" spans="1:10" s="6" customFormat="1" ht="45.75" customHeight="1" x14ac:dyDescent="0.3">
      <c r="A77" s="16" t="s">
        <v>206</v>
      </c>
      <c r="B77" s="3" t="s">
        <v>41</v>
      </c>
      <c r="C77" s="8" t="s">
        <v>175</v>
      </c>
      <c r="D77" s="15" t="s">
        <v>69</v>
      </c>
      <c r="E77" s="15">
        <v>19</v>
      </c>
      <c r="F77" s="34">
        <v>0</v>
      </c>
      <c r="G77" s="23">
        <f t="shared" si="1"/>
        <v>0</v>
      </c>
      <c r="J77" s="11"/>
    </row>
    <row r="78" spans="1:10" s="6" customFormat="1" ht="43.5" customHeight="1" x14ac:dyDescent="0.3">
      <c r="A78" s="16" t="s">
        <v>207</v>
      </c>
      <c r="B78" s="3" t="s">
        <v>41</v>
      </c>
      <c r="C78" s="8" t="s">
        <v>176</v>
      </c>
      <c r="D78" s="15" t="s">
        <v>69</v>
      </c>
      <c r="E78" s="15">
        <v>27</v>
      </c>
      <c r="F78" s="34">
        <v>0</v>
      </c>
      <c r="G78" s="23">
        <f t="shared" si="1"/>
        <v>0</v>
      </c>
      <c r="J78" s="11"/>
    </row>
    <row r="79" spans="1:10" s="6" customFormat="1" ht="40.5" customHeight="1" x14ac:dyDescent="0.3">
      <c r="A79" s="16" t="s">
        <v>208</v>
      </c>
      <c r="B79" s="3" t="s">
        <v>41</v>
      </c>
      <c r="C79" s="8" t="s">
        <v>177</v>
      </c>
      <c r="D79" s="15" t="s">
        <v>69</v>
      </c>
      <c r="E79" s="15">
        <v>18</v>
      </c>
      <c r="F79" s="34">
        <v>0</v>
      </c>
      <c r="G79" s="23">
        <f t="shared" si="1"/>
        <v>0</v>
      </c>
      <c r="J79" s="11"/>
    </row>
    <row r="80" spans="1:10" s="6" customFormat="1" ht="37.5" customHeight="1" x14ac:dyDescent="0.3">
      <c r="A80" s="16" t="s">
        <v>209</v>
      </c>
      <c r="B80" s="3" t="s">
        <v>41</v>
      </c>
      <c r="C80" s="8" t="s">
        <v>178</v>
      </c>
      <c r="D80" s="15" t="s">
        <v>69</v>
      </c>
      <c r="E80" s="15">
        <v>10</v>
      </c>
      <c r="F80" s="34">
        <v>0</v>
      </c>
      <c r="G80" s="23">
        <f t="shared" si="1"/>
        <v>0</v>
      </c>
      <c r="J80" s="11"/>
    </row>
    <row r="81" spans="1:11" s="6" customFormat="1" ht="37.5" customHeight="1" x14ac:dyDescent="0.3">
      <c r="A81" s="16" t="s">
        <v>210</v>
      </c>
      <c r="B81" s="3" t="s">
        <v>41</v>
      </c>
      <c r="C81" s="8" t="s">
        <v>55</v>
      </c>
      <c r="D81" s="15" t="s">
        <v>69</v>
      </c>
      <c r="E81" s="15">
        <v>9</v>
      </c>
      <c r="F81" s="34">
        <v>0</v>
      </c>
      <c r="G81" s="23">
        <f t="shared" si="1"/>
        <v>0</v>
      </c>
      <c r="J81" s="11"/>
    </row>
    <row r="82" spans="1:11" s="6" customFormat="1" ht="39" customHeight="1" x14ac:dyDescent="0.3">
      <c r="A82" s="16" t="s">
        <v>211</v>
      </c>
      <c r="B82" s="3" t="s">
        <v>41</v>
      </c>
      <c r="C82" s="8" t="s">
        <v>180</v>
      </c>
      <c r="D82" s="15" t="s">
        <v>69</v>
      </c>
      <c r="E82" s="15">
        <v>2</v>
      </c>
      <c r="F82" s="34">
        <v>0</v>
      </c>
      <c r="G82" s="23">
        <f t="shared" si="1"/>
        <v>0</v>
      </c>
      <c r="J82" s="11"/>
      <c r="K82" s="7"/>
    </row>
    <row r="83" spans="1:11" s="6" customFormat="1" ht="26.25" customHeight="1" x14ac:dyDescent="0.3">
      <c r="A83" s="16" t="s">
        <v>212</v>
      </c>
      <c r="B83" s="3" t="s">
        <v>46</v>
      </c>
      <c r="C83" s="9" t="s">
        <v>179</v>
      </c>
      <c r="D83" s="15" t="s">
        <v>23</v>
      </c>
      <c r="E83" s="17">
        <v>380</v>
      </c>
      <c r="F83" s="34">
        <v>0</v>
      </c>
      <c r="G83" s="23">
        <f t="shared" si="1"/>
        <v>0</v>
      </c>
      <c r="J83" s="11"/>
      <c r="K83" s="7"/>
    </row>
    <row r="84" spans="1:11" s="6" customFormat="1" ht="33.6" customHeight="1" x14ac:dyDescent="0.3">
      <c r="A84" s="16" t="s">
        <v>213</v>
      </c>
      <c r="B84" s="3" t="s">
        <v>183</v>
      </c>
      <c r="C84" s="9" t="s">
        <v>195</v>
      </c>
      <c r="D84" s="15" t="s">
        <v>196</v>
      </c>
      <c r="E84" s="22">
        <v>1</v>
      </c>
      <c r="F84" s="34">
        <v>0</v>
      </c>
      <c r="G84" s="23">
        <f t="shared" si="1"/>
        <v>0</v>
      </c>
      <c r="J84" s="11"/>
      <c r="K84" s="7"/>
    </row>
    <row r="85" spans="1:11" s="6" customFormat="1" ht="25.5" customHeight="1" x14ac:dyDescent="0.3">
      <c r="A85" s="16" t="s">
        <v>214</v>
      </c>
      <c r="B85" s="3" t="s">
        <v>57</v>
      </c>
      <c r="C85" s="9" t="s">
        <v>198</v>
      </c>
      <c r="D85" s="15" t="s">
        <v>23</v>
      </c>
      <c r="E85" s="15">
        <v>44</v>
      </c>
      <c r="F85" s="34">
        <v>0</v>
      </c>
      <c r="G85" s="23">
        <f t="shared" si="1"/>
        <v>0</v>
      </c>
      <c r="J85" s="11"/>
    </row>
    <row r="86" spans="1:11" s="6" customFormat="1" ht="25.5" customHeight="1" x14ac:dyDescent="0.3">
      <c r="A86" s="51" t="s">
        <v>217</v>
      </c>
      <c r="B86" s="52"/>
      <c r="C86" s="52"/>
      <c r="D86" s="52"/>
      <c r="E86" s="52"/>
      <c r="F86" s="53"/>
      <c r="G86" s="23">
        <f>SUM(G9:G20,G22:G33,G35:G43,G45:G62,G64:G72,G74:G85)</f>
        <v>0</v>
      </c>
      <c r="J86" s="11"/>
    </row>
    <row r="87" spans="1:11" s="6" customFormat="1" ht="22.2" customHeight="1" x14ac:dyDescent="0.3">
      <c r="A87" s="27"/>
      <c r="B87" s="48" t="s">
        <v>36</v>
      </c>
      <c r="C87" s="48"/>
      <c r="D87" s="48"/>
      <c r="E87" s="48"/>
      <c r="F87" s="48"/>
      <c r="G87" s="48"/>
    </row>
    <row r="88" spans="1:11" s="6" customFormat="1" ht="29.4" customHeight="1" x14ac:dyDescent="0.3">
      <c r="A88" s="16" t="s">
        <v>215</v>
      </c>
      <c r="B88" s="47" t="s">
        <v>216</v>
      </c>
      <c r="C88" s="47"/>
      <c r="D88" s="15" t="s">
        <v>32</v>
      </c>
      <c r="E88" s="22">
        <v>1</v>
      </c>
      <c r="F88" s="40">
        <f>0.03*G86</f>
        <v>0</v>
      </c>
      <c r="G88" s="33">
        <f t="shared" ref="G88" si="2">ROUND(E88*F88,2)</f>
        <v>0</v>
      </c>
    </row>
    <row r="89" spans="1:11" s="6" customFormat="1" ht="9" customHeight="1" x14ac:dyDescent="0.3">
      <c r="A89" s="57"/>
      <c r="B89" s="57"/>
      <c r="C89" s="57"/>
      <c r="D89" s="57"/>
      <c r="E89" s="57"/>
      <c r="F89" s="57"/>
      <c r="G89" s="57"/>
    </row>
    <row r="90" spans="1:11" s="6" customFormat="1" ht="29.4" customHeight="1" x14ac:dyDescent="0.3">
      <c r="A90" s="44" t="s">
        <v>9</v>
      </c>
      <c r="B90" s="44"/>
      <c r="C90" s="44"/>
      <c r="D90" s="44"/>
      <c r="E90" s="44"/>
      <c r="F90" s="45">
        <f>G86+G88</f>
        <v>0</v>
      </c>
      <c r="G90" s="46"/>
    </row>
    <row r="91" spans="1:11" s="6" customFormat="1" ht="29.4" customHeight="1" x14ac:dyDescent="0.3">
      <c r="A91" s="44" t="s">
        <v>10</v>
      </c>
      <c r="B91" s="44"/>
      <c r="C91" s="44"/>
      <c r="D91" s="44"/>
      <c r="E91" s="44"/>
      <c r="F91" s="58">
        <f>0.23*F90</f>
        <v>0</v>
      </c>
      <c r="G91" s="58"/>
    </row>
    <row r="92" spans="1:11" s="6" customFormat="1" ht="29.4" customHeight="1" x14ac:dyDescent="0.3">
      <c r="A92" s="44" t="s">
        <v>11</v>
      </c>
      <c r="B92" s="44"/>
      <c r="C92" s="44"/>
      <c r="D92" s="44"/>
      <c r="E92" s="44"/>
      <c r="F92" s="45">
        <f>F91+F90</f>
        <v>0</v>
      </c>
      <c r="G92" s="46"/>
    </row>
    <row r="93" spans="1:11" s="6" customFormat="1" ht="29.4" customHeight="1" x14ac:dyDescent="0.3">
      <c r="A93" s="55" t="s">
        <v>24</v>
      </c>
      <c r="B93" s="55"/>
      <c r="C93" s="56"/>
      <c r="D93" s="56"/>
      <c r="E93" s="56"/>
      <c r="F93" s="56"/>
      <c r="G93" s="56"/>
    </row>
    <row r="94" spans="1:11" ht="14.4" x14ac:dyDescent="0.3">
      <c r="A94" s="59"/>
      <c r="B94" s="60"/>
      <c r="C94" s="61"/>
      <c r="D94" s="72" t="s">
        <v>220</v>
      </c>
      <c r="E94" s="73"/>
      <c r="F94" s="73"/>
      <c r="G94" s="74"/>
    </row>
    <row r="95" spans="1:11" ht="14.4" x14ac:dyDescent="0.3">
      <c r="A95" s="62"/>
      <c r="B95" s="63"/>
      <c r="C95" s="64"/>
      <c r="D95" s="75"/>
      <c r="E95" s="76"/>
      <c r="F95" s="76"/>
      <c r="G95" s="77"/>
    </row>
    <row r="96" spans="1:11" ht="14.4" x14ac:dyDescent="0.3">
      <c r="A96" s="62"/>
      <c r="B96" s="63"/>
      <c r="C96" s="64"/>
      <c r="D96" s="75"/>
      <c r="E96" s="76"/>
      <c r="F96" s="76"/>
      <c r="G96" s="77"/>
    </row>
    <row r="97" spans="1:9" ht="14.4" x14ac:dyDescent="0.3">
      <c r="A97" s="62"/>
      <c r="B97" s="63"/>
      <c r="C97" s="64"/>
      <c r="D97" s="75"/>
      <c r="E97" s="76"/>
      <c r="F97" s="76"/>
      <c r="G97" s="77"/>
    </row>
    <row r="98" spans="1:9" ht="14.4" x14ac:dyDescent="0.3">
      <c r="A98" s="62"/>
      <c r="B98" s="63"/>
      <c r="C98" s="64"/>
      <c r="D98" s="75"/>
      <c r="E98" s="76"/>
      <c r="F98" s="76"/>
      <c r="G98" s="77"/>
    </row>
    <row r="99" spans="1:9" ht="28.2" customHeight="1" x14ac:dyDescent="0.3">
      <c r="A99" s="65"/>
      <c r="B99" s="66"/>
      <c r="C99" s="67"/>
      <c r="D99" s="78"/>
      <c r="E99" s="79"/>
      <c r="F99" s="79"/>
      <c r="G99" s="80"/>
    </row>
    <row r="100" spans="1:9" x14ac:dyDescent="0.3">
      <c r="A100" s="35"/>
      <c r="B100" s="35"/>
      <c r="C100" s="35"/>
      <c r="D100" s="36"/>
      <c r="E100" s="36"/>
      <c r="F100" s="37"/>
      <c r="G100" s="37"/>
    </row>
    <row r="101" spans="1:9" x14ac:dyDescent="0.3">
      <c r="A101" s="35"/>
      <c r="B101" s="35"/>
      <c r="C101" s="35"/>
      <c r="D101" s="36"/>
      <c r="E101" s="36"/>
      <c r="F101" s="37"/>
      <c r="G101" s="37"/>
      <c r="I101" s="4"/>
    </row>
    <row r="102" spans="1:9" x14ac:dyDescent="0.3">
      <c r="A102" s="35"/>
      <c r="B102" s="35"/>
      <c r="C102" s="35"/>
      <c r="D102" s="36"/>
      <c r="E102" s="36"/>
      <c r="F102" s="37"/>
      <c r="G102" s="37"/>
    </row>
    <row r="103" spans="1:9" ht="33" customHeight="1" x14ac:dyDescent="0.3">
      <c r="A103" s="35"/>
      <c r="B103" s="35"/>
      <c r="C103" s="35"/>
      <c r="D103" s="36"/>
      <c r="E103" s="36"/>
      <c r="F103" s="37"/>
      <c r="G103" s="37"/>
    </row>
    <row r="104" spans="1:9" x14ac:dyDescent="0.3">
      <c r="A104" s="35"/>
      <c r="B104" s="35"/>
      <c r="C104" s="35"/>
      <c r="D104" s="36"/>
      <c r="E104" s="36"/>
      <c r="F104" s="37"/>
      <c r="G104" s="37"/>
    </row>
    <row r="105" spans="1:9" x14ac:dyDescent="0.3">
      <c r="A105" s="35"/>
      <c r="B105" s="35"/>
      <c r="C105" s="35"/>
      <c r="D105" s="36"/>
      <c r="E105" s="36"/>
      <c r="F105" s="37"/>
      <c r="G105" s="37"/>
    </row>
    <row r="106" spans="1:9" x14ac:dyDescent="0.3">
      <c r="A106" s="35"/>
      <c r="B106" s="35"/>
      <c r="C106" s="35"/>
      <c r="D106" s="36"/>
      <c r="E106" s="36"/>
      <c r="F106" s="37"/>
      <c r="G106" s="37"/>
    </row>
  </sheetData>
  <mergeCells count="28">
    <mergeCell ref="A1:G1"/>
    <mergeCell ref="A2:G2"/>
    <mergeCell ref="D94:G99"/>
    <mergeCell ref="A94:C99"/>
    <mergeCell ref="I4:O4"/>
    <mergeCell ref="A92:E92"/>
    <mergeCell ref="F92:G92"/>
    <mergeCell ref="A93:B93"/>
    <mergeCell ref="C93:G93"/>
    <mergeCell ref="A89:G89"/>
    <mergeCell ref="B63:G63"/>
    <mergeCell ref="B73:G73"/>
    <mergeCell ref="B87:G87"/>
    <mergeCell ref="A91:E91"/>
    <mergeCell ref="F91:G91"/>
    <mergeCell ref="A3:G3"/>
    <mergeCell ref="B4:E4"/>
    <mergeCell ref="F4:G5"/>
    <mergeCell ref="A5:E5"/>
    <mergeCell ref="A90:E90"/>
    <mergeCell ref="F90:G90"/>
    <mergeCell ref="B88:C88"/>
    <mergeCell ref="B21:G21"/>
    <mergeCell ref="B8:G8"/>
    <mergeCell ref="A6:G6"/>
    <mergeCell ref="B34:G34"/>
    <mergeCell ref="B44:G44"/>
    <mergeCell ref="A86:F86"/>
  </mergeCells>
  <phoneticPr fontId="15" type="noConversion"/>
  <conditionalFormatting sqref="F9:F20 F22:F33 F35:F43 F45:F62 F64:F72 F74:F85">
    <cfRule type="cellIs" dxfId="0" priority="1" operator="equal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5" fitToHeight="6" orientation="portrait" r:id="rId1"/>
  <headerFooter>
    <oddFooter>&amp;C&amp;P</oddFooter>
  </headerFooter>
  <rowBreaks count="2" manualBreakCount="2">
    <brk id="39" max="6" man="1"/>
    <brk id="7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całość</vt:lpstr>
      <vt:lpstr>całość!Obszar_wydruku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Paweł Kowal</cp:lastModifiedBy>
  <cp:lastPrinted>2025-03-26T18:20:13Z</cp:lastPrinted>
  <dcterms:created xsi:type="dcterms:W3CDTF">2020-07-14T05:21:31Z</dcterms:created>
  <dcterms:modified xsi:type="dcterms:W3CDTF">2025-05-27T06:12:06Z</dcterms:modified>
</cp:coreProperties>
</file>